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3955" windowHeight="14385"/>
  </bookViews>
  <sheets>
    <sheet name="formules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E114" i="1"/>
  <c r="D114"/>
  <c r="C70"/>
  <c r="L68"/>
  <c r="L67"/>
  <c r="L66"/>
  <c r="E119"/>
  <c r="E118"/>
  <c r="E117"/>
  <c r="E116"/>
  <c r="E105"/>
  <c r="H105" s="1"/>
  <c r="D105"/>
  <c r="C74"/>
  <c r="E110"/>
  <c r="E109"/>
  <c r="E108"/>
  <c r="E107"/>
  <c r="E99"/>
  <c r="E90"/>
  <c r="E81"/>
  <c r="E59"/>
  <c r="E51"/>
  <c r="E43"/>
  <c r="G72"/>
  <c r="R87"/>
  <c r="D96"/>
  <c r="D87"/>
  <c r="E87"/>
  <c r="P87"/>
  <c r="C69"/>
  <c r="E96" s="1"/>
  <c r="O34"/>
  <c r="E101"/>
  <c r="E100"/>
  <c r="E98"/>
  <c r="C73"/>
  <c r="Q87" s="1"/>
  <c r="E92"/>
  <c r="E83"/>
  <c r="E61"/>
  <c r="E53"/>
  <c r="E45"/>
  <c r="H114" l="1"/>
  <c r="K114" s="1"/>
  <c r="K105"/>
  <c r="S87"/>
  <c r="T87" s="1"/>
  <c r="H87"/>
  <c r="H96"/>
  <c r="E91"/>
  <c r="E89"/>
  <c r="E78"/>
  <c r="H78" s="1"/>
  <c r="D78"/>
  <c r="E82"/>
  <c r="E80"/>
  <c r="K96" l="1"/>
  <c r="K87"/>
  <c r="K78"/>
  <c r="N87" l="1"/>
  <c r="D56"/>
  <c r="E60"/>
  <c r="E58"/>
  <c r="E48"/>
  <c r="D48"/>
  <c r="E42"/>
  <c r="E44"/>
  <c r="H40" s="1"/>
  <c r="E52"/>
  <c r="E50"/>
  <c r="C48" l="1"/>
  <c r="H48" s="1"/>
  <c r="C56" l="1"/>
  <c r="H56" s="1"/>
  <c r="E56"/>
</calcChain>
</file>

<file path=xl/sharedStrings.xml><?xml version="1.0" encoding="utf-8"?>
<sst xmlns="http://schemas.openxmlformats.org/spreadsheetml/2006/main" count="241" uniqueCount="69">
  <si>
    <t>Hobby Hifi 2018-4</t>
  </si>
  <si>
    <t>basisformule:</t>
  </si>
  <si>
    <t>Fum</t>
  </si>
  <si>
    <t>FuB</t>
  </si>
  <si>
    <t>Fondergrens.bas/woofer</t>
  </si>
  <si>
    <t>Fondergrens.mid</t>
  </si>
  <si>
    <t>VDm</t>
  </si>
  <si>
    <t>VDB</t>
  </si>
  <si>
    <t>Vdmid</t>
  </si>
  <si>
    <t>Vdwoofer</t>
  </si>
  <si>
    <t>beide gesloten systemen</t>
  </si>
  <si>
    <t>Idem voor woofer = bassreflex.</t>
  </si>
  <si>
    <t>Idem, met 1 oktaaf marge vanwege hogere oorgevoeligheid vervorming bij mid</t>
  </si>
  <si>
    <t>effectief 2xVd, dus 6 dB meer SPL</t>
  </si>
  <si>
    <t>Grondslag: benodigde Vd evenredig met 1/F^2</t>
  </si>
  <si>
    <t>j</t>
  </si>
  <si>
    <t>woofer basreflex j/n?</t>
  </si>
  <si>
    <t>A</t>
  </si>
  <si>
    <t>gegeven</t>
  </si>
  <si>
    <t>Fuwoofer</t>
  </si>
  <si>
    <t>Vdwoof</t>
  </si>
  <si>
    <t>gezocht</t>
  </si>
  <si>
    <t>Fumid</t>
  </si>
  <si>
    <t>B</t>
  </si>
  <si>
    <t>Hz</t>
  </si>
  <si>
    <t>cm3</t>
  </si>
  <si>
    <t>n</t>
  </si>
  <si>
    <t>S</t>
  </si>
  <si>
    <t>R</t>
  </si>
  <si>
    <t>C</t>
  </si>
  <si>
    <t>Fondergrens mid als functie van Fondergrens.woofer en Vdmid en Vdwoofer</t>
  </si>
  <si>
    <t>Hatt 12W 8524G</t>
  </si>
  <si>
    <t>Tangband W8-670c</t>
  </si>
  <si>
    <t>NB. Bij 1 (sub)woofer: Vdwoof 2x kleiner</t>
  </si>
  <si>
    <t>Hatt icm TB W8-670c</t>
  </si>
  <si>
    <t>B100 icm TB W8-670c</t>
  </si>
  <si>
    <t>Principe-formules:</t>
  </si>
  <si>
    <t>Concrete situaties:</t>
  </si>
  <si>
    <t>SS 15W4531</t>
  </si>
  <si>
    <t>dB</t>
  </si>
  <si>
    <t>Mid</t>
  </si>
  <si>
    <t>mid -6dB op Fxover</t>
  </si>
  <si>
    <t>X</t>
  </si>
  <si>
    <t>Wavecor SW168WA01</t>
  </si>
  <si>
    <t>Fountec FR89</t>
  </si>
  <si>
    <t>NB2. 3 dB correctie voor mid op xover-punt (-6 dB ipv -3 dB)</t>
  </si>
  <si>
    <t>Daardoor eis Vdmid 3 dB lager; eis Vd = V2 (1,4) kleiner; eis Fumid = 1,2 (VV2) kleiner</t>
  </si>
  <si>
    <t>Fountec FR89 icm Wavecor SW168</t>
  </si>
  <si>
    <t>SPL/dynamiek-marge</t>
  </si>
  <si>
    <t>Fu.mid.ontwerp</t>
  </si>
  <si>
    <t>VisatonB100</t>
  </si>
  <si>
    <t>1x SW168 ipv 2x W8-670</t>
  </si>
  <si>
    <t>mid</t>
  </si>
  <si>
    <t>woof</t>
  </si>
  <si>
    <t>Fuwoof</t>
  </si>
  <si>
    <t>1 ipv 2 woof</t>
  </si>
  <si>
    <t>SPLmid</t>
  </si>
  <si>
    <t>W</t>
  </si>
  <si>
    <r>
      <t>1 of 2 woofers</t>
    </r>
    <r>
      <rPr>
        <b/>
        <sz val="10"/>
        <color theme="1"/>
        <rFont val="Calibri"/>
        <family val="2"/>
        <scheme val="minor"/>
      </rPr>
      <t xml:space="preserve"> (totaal stereo)</t>
    </r>
  </si>
  <si>
    <t>ook toepasbaar voor mid/tweeter; dan gevoeligheid Hd gelijk, dus geen factor 2</t>
  </si>
  <si>
    <t>mid gevoeliger voor Hd?</t>
  </si>
  <si>
    <r>
      <t>Vd</t>
    </r>
    <r>
      <rPr>
        <sz val="10"/>
        <color theme="1"/>
        <rFont val="Calibri"/>
        <family val="2"/>
        <scheme val="minor"/>
      </rPr>
      <t xml:space="preserve"> (cm3)</t>
    </r>
  </si>
  <si>
    <t>Vifa MA26WR09</t>
  </si>
  <si>
    <t>Ss 15W4531 icm Vifa MA26WR09</t>
  </si>
  <si>
    <t>SS D2904-71000</t>
  </si>
  <si>
    <t>Vdtweet</t>
  </si>
  <si>
    <t>Futweet</t>
  </si>
  <si>
    <t>zowel op mid als op tweet -6 dB op Fxover</t>
  </si>
  <si>
    <t>SS D2904-7100 icm SS 15W4531 (Menhir)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</si>
</sst>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FCD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0" fillId="2" borderId="1" xfId="0" applyFill="1" applyBorder="1" applyAlignment="1">
      <alignment horizontal="center"/>
    </xf>
    <xf numFmtId="0" fontId="1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2" xfId="0" applyBorder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2" xfId="0" applyBorder="1" applyAlignment="1">
      <alignment horizontal="right"/>
    </xf>
    <xf numFmtId="1" fontId="5" fillId="3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4" borderId="0" xfId="0" applyFill="1"/>
    <xf numFmtId="164" fontId="0" fillId="0" borderId="0" xfId="0" applyNumberFormat="1" applyAlignment="1">
      <alignment horizontal="center"/>
    </xf>
    <xf numFmtId="0" fontId="6" fillId="5" borderId="0" xfId="0" applyFont="1" applyFill="1"/>
    <xf numFmtId="0" fontId="0" fillId="5" borderId="0" xfId="0" applyFill="1"/>
    <xf numFmtId="0" fontId="5" fillId="5" borderId="0" xfId="0" applyFont="1" applyFill="1"/>
    <xf numFmtId="0" fontId="2" fillId="5" borderId="0" xfId="0" applyFont="1" applyFill="1"/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49" fontId="0" fillId="0" borderId="0" xfId="0" applyNumberFormat="1"/>
    <xf numFmtId="165" fontId="7" fillId="0" borderId="0" xfId="0" applyNumberFormat="1" applyFont="1"/>
    <xf numFmtId="0" fontId="0" fillId="0" borderId="0" xfId="0" applyFill="1"/>
    <xf numFmtId="164" fontId="7" fillId="0" borderId="0" xfId="0" applyNumberFormat="1" applyFont="1"/>
    <xf numFmtId="164" fontId="0" fillId="0" borderId="0" xfId="0" applyNumberFormat="1"/>
    <xf numFmtId="0" fontId="0" fillId="0" borderId="3" xfId="0" applyBorder="1"/>
    <xf numFmtId="0" fontId="1" fillId="0" borderId="3" xfId="0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0" fontId="1" fillId="0" borderId="2" xfId="0" applyFont="1" applyBorder="1"/>
    <xf numFmtId="2" fontId="1" fillId="0" borderId="0" xfId="0" applyNumberFormat="1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  <colors>
    <mruColors>
      <color rgb="FF3FCD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173935</xdr:colOff>
      <xdr:row>5</xdr:row>
      <xdr:rowOff>124240</xdr:rowOff>
    </xdr:from>
    <xdr:to>
      <xdr:col>3</xdr:col>
      <xdr:colOff>399222</xdr:colOff>
      <xdr:row>11</xdr:row>
      <xdr:rowOff>48040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3935" y="1283805"/>
          <a:ext cx="2527852" cy="106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149088</xdr:colOff>
      <xdr:row>17</xdr:row>
      <xdr:rowOff>0</xdr:rowOff>
    </xdr:from>
    <xdr:to>
      <xdr:col>3</xdr:col>
      <xdr:colOff>612500</xdr:colOff>
      <xdr:row>22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9088" y="3495261"/>
          <a:ext cx="2765977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265043</xdr:colOff>
      <xdr:row>25</xdr:row>
      <xdr:rowOff>165652</xdr:rowOff>
    </xdr:from>
    <xdr:to>
      <xdr:col>4</xdr:col>
      <xdr:colOff>391767</xdr:colOff>
      <xdr:row>31</xdr:row>
      <xdr:rowOff>22777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5043" y="5234609"/>
          <a:ext cx="3042202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9</xdr:col>
      <xdr:colOff>472108</xdr:colOff>
      <xdr:row>53</xdr:row>
      <xdr:rowOff>173934</xdr:rowOff>
    </xdr:from>
    <xdr:to>
      <xdr:col>13</xdr:col>
      <xdr:colOff>508486</xdr:colOff>
      <xdr:row>60</xdr:row>
      <xdr:rowOff>20872</xdr:rowOff>
    </xdr:to>
    <xdr:pic>
      <xdr:nvPicPr>
        <xdr:cNvPr id="5" name="Afbeelding 4" descr="VDmid Flmid formule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153978" y="10278717"/>
          <a:ext cx="3639312" cy="1188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9"/>
  <sheetViews>
    <sheetView tabSelected="1" zoomScale="115" zoomScaleNormal="115" workbookViewId="0">
      <selection activeCell="E6" sqref="E6"/>
    </sheetView>
  </sheetViews>
  <sheetFormatPr defaultRowHeight="15"/>
  <cols>
    <col min="1" max="1" width="16.140625" customWidth="1"/>
    <col min="8" max="8" width="11.7109375" bestFit="1" customWidth="1"/>
    <col min="10" max="10" width="15.5703125" bestFit="1" customWidth="1"/>
    <col min="11" max="11" width="20.140625" bestFit="1" customWidth="1"/>
  </cols>
  <sheetData>
    <row r="1" spans="1:8" ht="23.25">
      <c r="A1" s="2" t="s">
        <v>30</v>
      </c>
    </row>
    <row r="2" spans="1:8" ht="18.75">
      <c r="A2" s="1" t="s">
        <v>0</v>
      </c>
    </row>
    <row r="5" spans="1:8" ht="18.75">
      <c r="A5" s="5" t="s">
        <v>1</v>
      </c>
    </row>
    <row r="8" spans="1:8">
      <c r="G8" t="s">
        <v>2</v>
      </c>
      <c r="H8" t="s">
        <v>5</v>
      </c>
    </row>
    <row r="9" spans="1:8">
      <c r="G9" t="s">
        <v>3</v>
      </c>
      <c r="H9" t="s">
        <v>4</v>
      </c>
    </row>
    <row r="10" spans="1:8">
      <c r="G10" t="s">
        <v>6</v>
      </c>
      <c r="H10" t="s">
        <v>8</v>
      </c>
    </row>
    <row r="11" spans="1:8">
      <c r="G11" t="s">
        <v>7</v>
      </c>
      <c r="H11" t="s">
        <v>9</v>
      </c>
    </row>
    <row r="12" spans="1:8">
      <c r="G12" t="s">
        <v>14</v>
      </c>
    </row>
    <row r="13" spans="1:8">
      <c r="A13" t="s">
        <v>10</v>
      </c>
    </row>
    <row r="15" spans="1:8" ht="18.75">
      <c r="A15" s="5" t="s">
        <v>11</v>
      </c>
    </row>
    <row r="16" spans="1:8">
      <c r="A16" t="s">
        <v>13</v>
      </c>
    </row>
    <row r="25" spans="1:1" ht="18.75">
      <c r="A25" s="5" t="s">
        <v>12</v>
      </c>
    </row>
    <row r="33" spans="1:16" ht="15.75">
      <c r="A33" s="4" t="s">
        <v>33</v>
      </c>
      <c r="H33" s="30"/>
      <c r="I33" s="30"/>
      <c r="J33" s="30"/>
      <c r="K33" s="30"/>
    </row>
    <row r="34" spans="1:16">
      <c r="A34" s="19" t="s">
        <v>45</v>
      </c>
      <c r="G34" t="s">
        <v>46</v>
      </c>
      <c r="H34" s="30"/>
      <c r="I34" s="30"/>
      <c r="J34" s="30"/>
      <c r="K34" s="30"/>
      <c r="O34" s="29">
        <f>2^0.25</f>
        <v>1.189207115002721</v>
      </c>
    </row>
    <row r="35" spans="1:16" ht="15.75">
      <c r="A35" s="4"/>
      <c r="J35" s="30"/>
      <c r="K35" s="30"/>
    </row>
    <row r="36" spans="1:16">
      <c r="J36" s="28"/>
      <c r="K36" s="28"/>
      <c r="L36" s="28"/>
      <c r="M36" s="28"/>
      <c r="N36" s="28"/>
      <c r="O36" s="28"/>
      <c r="P36" s="28"/>
    </row>
    <row r="37" spans="1:16" ht="18.75">
      <c r="A37" s="5" t="s">
        <v>36</v>
      </c>
    </row>
    <row r="39" spans="1:16">
      <c r="A39" s="13" t="s">
        <v>17</v>
      </c>
      <c r="B39" s="15" t="s">
        <v>18</v>
      </c>
      <c r="C39" s="9" t="s">
        <v>19</v>
      </c>
      <c r="D39" s="9" t="s">
        <v>20</v>
      </c>
      <c r="E39" s="9" t="s">
        <v>8</v>
      </c>
      <c r="G39" s="7" t="s">
        <v>21</v>
      </c>
      <c r="H39" s="13" t="s">
        <v>22</v>
      </c>
    </row>
    <row r="40" spans="1:16" ht="15.75">
      <c r="C40" s="8">
        <v>30</v>
      </c>
      <c r="D40" s="17">
        <v>255.5</v>
      </c>
      <c r="E40" s="8">
        <v>17.399999999999999</v>
      </c>
      <c r="H40" s="16">
        <f>E44*C40*(E42*E43*D40/E40/E45)^0.5</f>
        <v>273.41955830945301</v>
      </c>
    </row>
    <row r="41" spans="1:16">
      <c r="C41" s="12" t="s">
        <v>24</v>
      </c>
      <c r="D41" s="12" t="s">
        <v>25</v>
      </c>
      <c r="E41" s="12" t="s">
        <v>25</v>
      </c>
      <c r="H41" s="12" t="s">
        <v>24</v>
      </c>
    </row>
    <row r="42" spans="1:16">
      <c r="A42" s="3" t="s">
        <v>16</v>
      </c>
      <c r="D42" s="6" t="s">
        <v>15</v>
      </c>
      <c r="E42" s="12">
        <f>IF(D42="j",2,1)</f>
        <v>2</v>
      </c>
      <c r="F42" s="26" t="s">
        <v>28</v>
      </c>
      <c r="H42" s="11"/>
    </row>
    <row r="43" spans="1:16">
      <c r="A43" s="3" t="s">
        <v>58</v>
      </c>
      <c r="D43" s="6">
        <v>2</v>
      </c>
      <c r="E43" s="12">
        <f>IF(D43=1,0.5,1)</f>
        <v>1</v>
      </c>
      <c r="F43" s="26" t="s">
        <v>57</v>
      </c>
    </row>
    <row r="44" spans="1:16">
      <c r="A44" s="3" t="s">
        <v>60</v>
      </c>
      <c r="D44" s="6" t="s">
        <v>15</v>
      </c>
      <c r="E44" s="12">
        <f>IF(D44="j",2,1)</f>
        <v>2</v>
      </c>
      <c r="F44" s="26" t="s">
        <v>27</v>
      </c>
      <c r="H44" s="11"/>
      <c r="I44" t="s">
        <v>59</v>
      </c>
    </row>
    <row r="45" spans="1:16">
      <c r="A45" s="3" t="s">
        <v>41</v>
      </c>
      <c r="B45" s="30"/>
      <c r="D45" s="6" t="s">
        <v>15</v>
      </c>
      <c r="E45" s="25">
        <f>IF(D45="j",2^0.5,1)</f>
        <v>1.4142135623730951</v>
      </c>
      <c r="F45" s="26" t="s">
        <v>42</v>
      </c>
      <c r="H45" s="11"/>
    </row>
    <row r="46" spans="1:16">
      <c r="H46" s="11"/>
    </row>
    <row r="47" spans="1:16">
      <c r="A47" s="13" t="s">
        <v>23</v>
      </c>
      <c r="B47" s="10" t="s">
        <v>18</v>
      </c>
      <c r="C47" s="9" t="s">
        <v>22</v>
      </c>
      <c r="D47" s="9" t="s">
        <v>8</v>
      </c>
      <c r="E47" s="9" t="s">
        <v>20</v>
      </c>
      <c r="G47" s="7" t="s">
        <v>21</v>
      </c>
      <c r="H47" s="13" t="s">
        <v>19</v>
      </c>
    </row>
    <row r="48" spans="1:16" ht="15.75">
      <c r="C48" s="17">
        <f>H40</f>
        <v>273.41955830945301</v>
      </c>
      <c r="D48" s="8">
        <f>E40</f>
        <v>17.399999999999999</v>
      </c>
      <c r="E48" s="17">
        <f>D40</f>
        <v>255.5</v>
      </c>
      <c r="H48" s="14">
        <f>C48/E52*(D48*E53/E50/E48/E51)^0.5</f>
        <v>30.000000000000004</v>
      </c>
    </row>
    <row r="49" spans="1:8">
      <c r="C49" s="12" t="s">
        <v>24</v>
      </c>
      <c r="D49" s="12" t="s">
        <v>25</v>
      </c>
      <c r="E49" s="12" t="s">
        <v>25</v>
      </c>
      <c r="H49" s="12" t="s">
        <v>24</v>
      </c>
    </row>
    <row r="50" spans="1:8">
      <c r="A50" s="3" t="s">
        <v>16</v>
      </c>
      <c r="D50" s="6" t="s">
        <v>15</v>
      </c>
      <c r="E50" s="12">
        <f>IF(D50="j",2,1)</f>
        <v>2</v>
      </c>
      <c r="F50" s="26" t="s">
        <v>28</v>
      </c>
    </row>
    <row r="51" spans="1:8">
      <c r="A51" s="3" t="s">
        <v>58</v>
      </c>
      <c r="D51" s="6">
        <v>2</v>
      </c>
      <c r="E51" s="12">
        <f>IF(D51=1,0.5,1)</f>
        <v>1</v>
      </c>
      <c r="F51" s="26" t="s">
        <v>57</v>
      </c>
    </row>
    <row r="52" spans="1:8">
      <c r="A52" s="3" t="s">
        <v>60</v>
      </c>
      <c r="D52" s="6" t="s">
        <v>15</v>
      </c>
      <c r="E52" s="12">
        <f>IF(D52="j",2,1)</f>
        <v>2</v>
      </c>
      <c r="F52" s="26" t="s">
        <v>27</v>
      </c>
    </row>
    <row r="53" spans="1:8">
      <c r="A53" s="3" t="s">
        <v>41</v>
      </c>
      <c r="B53" s="30"/>
      <c r="D53" s="6" t="s">
        <v>15</v>
      </c>
      <c r="E53" s="25">
        <f>IF(D53="j",2^0.5,1)</f>
        <v>1.4142135623730951</v>
      </c>
      <c r="F53" s="26" t="s">
        <v>42</v>
      </c>
    </row>
    <row r="55" spans="1:8">
      <c r="A55" s="13" t="s">
        <v>29</v>
      </c>
      <c r="B55" s="10" t="s">
        <v>18</v>
      </c>
      <c r="C55" s="9" t="s">
        <v>19</v>
      </c>
      <c r="D55" s="9" t="s">
        <v>20</v>
      </c>
      <c r="E55" s="9" t="s">
        <v>22</v>
      </c>
      <c r="G55" s="7" t="s">
        <v>21</v>
      </c>
      <c r="H55" s="13" t="s">
        <v>8</v>
      </c>
    </row>
    <row r="56" spans="1:8" ht="15.75">
      <c r="C56" s="8">
        <f>H48</f>
        <v>30.000000000000004</v>
      </c>
      <c r="D56" s="17">
        <f>E48</f>
        <v>255.5</v>
      </c>
      <c r="E56" s="17">
        <f>C48</f>
        <v>273.41955830945301</v>
      </c>
      <c r="H56" s="14">
        <f>E60^2*E58/E61*E59*D56*(C56/E56)^2</f>
        <v>17.400000000000002</v>
      </c>
    </row>
    <row r="57" spans="1:8">
      <c r="C57" s="12" t="s">
        <v>24</v>
      </c>
      <c r="D57" s="12" t="s">
        <v>25</v>
      </c>
      <c r="E57" s="12" t="s">
        <v>25</v>
      </c>
      <c r="H57" s="12" t="s">
        <v>25</v>
      </c>
    </row>
    <row r="58" spans="1:8">
      <c r="A58" s="3" t="s">
        <v>16</v>
      </c>
      <c r="D58" s="6" t="s">
        <v>15</v>
      </c>
      <c r="E58" s="12">
        <f>IF(D58="j",2,1)</f>
        <v>2</v>
      </c>
      <c r="F58" s="26" t="s">
        <v>28</v>
      </c>
    </row>
    <row r="59" spans="1:8">
      <c r="A59" s="3" t="s">
        <v>58</v>
      </c>
      <c r="D59" s="6">
        <v>2</v>
      </c>
      <c r="E59" s="12">
        <f>IF(D59=1,0.5,1)</f>
        <v>1</v>
      </c>
      <c r="F59" s="26" t="s">
        <v>57</v>
      </c>
    </row>
    <row r="60" spans="1:8">
      <c r="A60" s="3" t="s">
        <v>60</v>
      </c>
      <c r="D60" s="6" t="s">
        <v>15</v>
      </c>
      <c r="E60" s="12">
        <f>IF(D60="j",2,1)</f>
        <v>2</v>
      </c>
      <c r="F60" s="26" t="s">
        <v>27</v>
      </c>
    </row>
    <row r="61" spans="1:8">
      <c r="A61" s="3" t="s">
        <v>41</v>
      </c>
      <c r="B61" s="30"/>
      <c r="D61" s="6" t="s">
        <v>15</v>
      </c>
      <c r="E61" s="25">
        <f>IF(D61="j",2^0.5,1)</f>
        <v>1.4142135623730951</v>
      </c>
      <c r="F61" s="26" t="s">
        <v>42</v>
      </c>
    </row>
    <row r="62" spans="1:8">
      <c r="A62" s="20"/>
      <c r="B62" s="20"/>
      <c r="C62" s="20"/>
      <c r="D62" s="20"/>
      <c r="E62" s="20"/>
    </row>
    <row r="63" spans="1:8">
      <c r="A63" s="20"/>
      <c r="B63" s="20"/>
      <c r="C63" s="20"/>
      <c r="D63" s="20"/>
      <c r="E63" s="20"/>
    </row>
    <row r="64" spans="1:8" ht="18.75">
      <c r="A64" s="21" t="s">
        <v>37</v>
      </c>
      <c r="B64" s="21"/>
      <c r="C64" s="21"/>
      <c r="D64" s="22"/>
      <c r="E64" s="22"/>
    </row>
    <row r="65" spans="1:14">
      <c r="C65" s="8" t="s">
        <v>61</v>
      </c>
      <c r="L65">
        <v>2.54</v>
      </c>
    </row>
    <row r="66" spans="1:14">
      <c r="A66" s="38" t="s">
        <v>50</v>
      </c>
      <c r="B66" s="33"/>
      <c r="C66" s="34">
        <v>8.1</v>
      </c>
      <c r="L66">
        <f>L65/2</f>
        <v>1.27</v>
      </c>
    </row>
    <row r="67" spans="1:14">
      <c r="A67" s="38" t="s">
        <v>31</v>
      </c>
      <c r="B67" s="33"/>
      <c r="C67" s="34">
        <v>18</v>
      </c>
      <c r="L67">
        <f>L66^2</f>
        <v>1.6129</v>
      </c>
      <c r="N67" s="32"/>
    </row>
    <row r="68" spans="1:14">
      <c r="A68" s="38" t="s">
        <v>38</v>
      </c>
      <c r="B68" s="33"/>
      <c r="C68" s="34">
        <v>62</v>
      </c>
      <c r="L68">
        <f>3.14*L67</f>
        <v>5.0645060000000006</v>
      </c>
    </row>
    <row r="69" spans="1:14">
      <c r="A69" s="38" t="s">
        <v>44</v>
      </c>
      <c r="B69" s="33"/>
      <c r="C69" s="35">
        <f>28.3*5/10</f>
        <v>14.15</v>
      </c>
    </row>
    <row r="70" spans="1:14">
      <c r="A70" s="36" t="s">
        <v>64</v>
      </c>
      <c r="B70" s="37"/>
      <c r="C70" s="39">
        <f>7*0.2/10</f>
        <v>0.14000000000000001</v>
      </c>
    </row>
    <row r="72" spans="1:14">
      <c r="A72" s="38" t="s">
        <v>32</v>
      </c>
      <c r="B72" s="33"/>
      <c r="C72" s="8">
        <v>134</v>
      </c>
      <c r="E72" s="26" t="s">
        <v>51</v>
      </c>
      <c r="G72" s="31">
        <f>20*LOG(C72/C73)+6</f>
        <v>9.5640607478918778</v>
      </c>
      <c r="H72" s="26" t="s">
        <v>39</v>
      </c>
    </row>
    <row r="73" spans="1:14">
      <c r="A73" s="38" t="s">
        <v>43</v>
      </c>
      <c r="B73" s="33"/>
      <c r="C73" s="17">
        <f>127*7/10</f>
        <v>88.9</v>
      </c>
    </row>
    <row r="74" spans="1:14">
      <c r="A74" s="38" t="s">
        <v>62</v>
      </c>
      <c r="B74" s="33"/>
      <c r="C74" s="17">
        <f>333*11.6/10</f>
        <v>386.28</v>
      </c>
    </row>
    <row r="76" spans="1:14" ht="15.75">
      <c r="A76" s="23" t="s">
        <v>34</v>
      </c>
      <c r="B76" s="23"/>
      <c r="C76" s="24"/>
      <c r="D76" s="24"/>
      <c r="E76" s="24"/>
      <c r="K76" s="11" t="s">
        <v>40</v>
      </c>
    </row>
    <row r="77" spans="1:14">
      <c r="A77" s="13" t="s">
        <v>17</v>
      </c>
      <c r="B77" s="15" t="s">
        <v>18</v>
      </c>
      <c r="C77" s="9" t="s">
        <v>19</v>
      </c>
      <c r="D77" s="9" t="s">
        <v>20</v>
      </c>
      <c r="E77" s="9" t="s">
        <v>8</v>
      </c>
      <c r="G77" s="7" t="s">
        <v>21</v>
      </c>
      <c r="H77" s="13" t="s">
        <v>22</v>
      </c>
      <c r="J77" s="8" t="s">
        <v>49</v>
      </c>
      <c r="K77" s="9" t="s">
        <v>48</v>
      </c>
    </row>
    <row r="78" spans="1:14" ht="15.75">
      <c r="C78" s="8">
        <v>20</v>
      </c>
      <c r="D78" s="17">
        <f>C72</f>
        <v>134</v>
      </c>
      <c r="E78" s="8">
        <f>C67</f>
        <v>18</v>
      </c>
      <c r="H78" s="16">
        <f>E82*C78*(E80*E81*D78/E78/E83)^0.5</f>
        <v>91.773784046061309</v>
      </c>
      <c r="J78" s="8">
        <v>150</v>
      </c>
      <c r="K78" s="18">
        <f>40*LOG(J78/H78)</f>
        <v>8.5349048005185377</v>
      </c>
    </row>
    <row r="79" spans="1:14">
      <c r="C79" s="12" t="s">
        <v>24</v>
      </c>
      <c r="D79" s="12" t="s">
        <v>25</v>
      </c>
      <c r="E79" s="12" t="s">
        <v>25</v>
      </c>
      <c r="H79" s="12" t="s">
        <v>24</v>
      </c>
      <c r="J79" s="12" t="s">
        <v>24</v>
      </c>
      <c r="K79" s="12" t="s">
        <v>39</v>
      </c>
    </row>
    <row r="80" spans="1:14">
      <c r="A80" s="3" t="s">
        <v>16</v>
      </c>
      <c r="D80" s="6" t="s">
        <v>26</v>
      </c>
      <c r="E80" s="12">
        <f>IF(D80="j",2,1)</f>
        <v>1</v>
      </c>
      <c r="F80" s="26" t="s">
        <v>28</v>
      </c>
      <c r="H80" s="11"/>
    </row>
    <row r="81" spans="1:20">
      <c r="A81" s="3" t="s">
        <v>58</v>
      </c>
      <c r="D81" s="6">
        <v>2</v>
      </c>
      <c r="E81" s="12">
        <f>IF(D81=1,0.5,1)</f>
        <v>1</v>
      </c>
      <c r="F81" s="26" t="s">
        <v>57</v>
      </c>
      <c r="H81" s="11"/>
    </row>
    <row r="82" spans="1:20">
      <c r="A82" s="3" t="s">
        <v>60</v>
      </c>
      <c r="D82" s="6" t="s">
        <v>15</v>
      </c>
      <c r="E82" s="12">
        <f>IF(D82="j",2,1)</f>
        <v>2</v>
      </c>
      <c r="F82" s="26" t="s">
        <v>27</v>
      </c>
      <c r="H82" s="11"/>
    </row>
    <row r="83" spans="1:20">
      <c r="A83" s="3" t="s">
        <v>41</v>
      </c>
      <c r="B83" s="30"/>
      <c r="D83" s="6" t="s">
        <v>15</v>
      </c>
      <c r="E83" s="25">
        <f>IF(D83="j",2^0.5,1)</f>
        <v>1.4142135623730951</v>
      </c>
      <c r="F83" s="26" t="s">
        <v>42</v>
      </c>
      <c r="H83" s="11"/>
    </row>
    <row r="85" spans="1:20" ht="15.75">
      <c r="A85" s="23" t="s">
        <v>35</v>
      </c>
      <c r="B85" s="23"/>
      <c r="C85" s="24"/>
      <c r="D85" s="24"/>
      <c r="E85" s="24"/>
      <c r="K85" s="11" t="s">
        <v>40</v>
      </c>
    </row>
    <row r="86" spans="1:20">
      <c r="A86" s="13" t="s">
        <v>17</v>
      </c>
      <c r="B86" s="15" t="s">
        <v>18</v>
      </c>
      <c r="C86" s="9" t="s">
        <v>19</v>
      </c>
      <c r="D86" s="9" t="s">
        <v>20</v>
      </c>
      <c r="E86" s="9" t="s">
        <v>8</v>
      </c>
      <c r="G86" s="7" t="s">
        <v>21</v>
      </c>
      <c r="H86" s="13" t="s">
        <v>22</v>
      </c>
      <c r="J86" s="8" t="s">
        <v>49</v>
      </c>
      <c r="K86" s="9" t="s">
        <v>48</v>
      </c>
      <c r="P86" t="s">
        <v>52</v>
      </c>
      <c r="Q86" t="s">
        <v>53</v>
      </c>
      <c r="R86" t="s">
        <v>54</v>
      </c>
      <c r="S86" t="s">
        <v>56</v>
      </c>
      <c r="T86" t="s">
        <v>55</v>
      </c>
    </row>
    <row r="87" spans="1:20" ht="15.75">
      <c r="C87" s="8">
        <v>20</v>
      </c>
      <c r="D87" s="17">
        <f>C72</f>
        <v>134</v>
      </c>
      <c r="E87" s="8">
        <f>C66</f>
        <v>8.1</v>
      </c>
      <c r="H87" s="16">
        <f>E91*C87*(E89*E90*D87/E87/E92)^0.5</f>
        <v>136.80827978625254</v>
      </c>
      <c r="J87" s="8">
        <v>150</v>
      </c>
      <c r="K87" s="18">
        <f>40*LOG(J87/H87)</f>
        <v>1.599155076025409</v>
      </c>
      <c r="N87" s="20">
        <f>40*LOG(H87/H96)</f>
        <v>-0.80846768760589327</v>
      </c>
      <c r="O87" s="20"/>
      <c r="P87" s="20">
        <f>20*LOG(C69/C66)</f>
        <v>4.8454284196331869</v>
      </c>
      <c r="Q87" s="20">
        <f>20*LOG(C73/C72)</f>
        <v>-3.5640607478918791</v>
      </c>
      <c r="R87" s="20">
        <f>40*LOG(C87/C96)</f>
        <v>-9.2179568551309572</v>
      </c>
      <c r="S87" s="20">
        <f>P87-Q87+R87</f>
        <v>-0.80846768760589072</v>
      </c>
      <c r="T87" s="20">
        <f>S87+6</f>
        <v>5.1915323123941093</v>
      </c>
    </row>
    <row r="88" spans="1:20">
      <c r="C88" s="12" t="s">
        <v>24</v>
      </c>
      <c r="D88" s="12" t="s">
        <v>25</v>
      </c>
      <c r="E88" s="12" t="s">
        <v>25</v>
      </c>
      <c r="J88" s="12" t="s">
        <v>24</v>
      </c>
      <c r="K88" s="12" t="s">
        <v>39</v>
      </c>
    </row>
    <row r="89" spans="1:20">
      <c r="A89" s="3" t="s">
        <v>16</v>
      </c>
      <c r="D89" s="6" t="s">
        <v>26</v>
      </c>
      <c r="E89" s="12">
        <f>IF(D89="j",2,1)</f>
        <v>1</v>
      </c>
      <c r="F89" s="26" t="s">
        <v>28</v>
      </c>
      <c r="H89" s="11"/>
    </row>
    <row r="90" spans="1:20">
      <c r="A90" s="3" t="s">
        <v>58</v>
      </c>
      <c r="D90" s="6">
        <v>2</v>
      </c>
      <c r="E90" s="12">
        <f>IF(D90=1,0.5,1)</f>
        <v>1</v>
      </c>
      <c r="F90" s="26" t="s">
        <v>57</v>
      </c>
      <c r="H90" s="11"/>
    </row>
    <row r="91" spans="1:20">
      <c r="A91" s="3" t="s">
        <v>60</v>
      </c>
      <c r="D91" s="6" t="s">
        <v>15</v>
      </c>
      <c r="E91" s="12">
        <f>IF(D91="j",2,1)</f>
        <v>2</v>
      </c>
      <c r="F91" s="26" t="s">
        <v>27</v>
      </c>
      <c r="H91" s="11"/>
    </row>
    <row r="92" spans="1:20">
      <c r="A92" s="3" t="s">
        <v>41</v>
      </c>
      <c r="B92" s="30"/>
      <c r="D92" s="6" t="s">
        <v>15</v>
      </c>
      <c r="E92" s="25">
        <f>IF(D92="j",2^0.5,1)</f>
        <v>1.4142135623730951</v>
      </c>
      <c r="F92" s="26" t="s">
        <v>42</v>
      </c>
    </row>
    <row r="94" spans="1:20" ht="15.75">
      <c r="A94" s="23" t="s">
        <v>47</v>
      </c>
      <c r="B94" s="23"/>
      <c r="C94" s="24"/>
      <c r="D94" s="24"/>
      <c r="E94" s="24"/>
      <c r="K94" s="11" t="s">
        <v>40</v>
      </c>
    </row>
    <row r="95" spans="1:20">
      <c r="A95" s="13" t="s">
        <v>17</v>
      </c>
      <c r="B95" s="15" t="s">
        <v>18</v>
      </c>
      <c r="C95" s="9" t="s">
        <v>19</v>
      </c>
      <c r="D95" s="9" t="s">
        <v>20</v>
      </c>
      <c r="E95" s="9" t="s">
        <v>8</v>
      </c>
      <c r="G95" s="7" t="s">
        <v>21</v>
      </c>
      <c r="H95" s="13" t="s">
        <v>22</v>
      </c>
      <c r="J95" s="8" t="s">
        <v>49</v>
      </c>
      <c r="K95" s="9" t="s">
        <v>48</v>
      </c>
    </row>
    <row r="96" spans="1:20" ht="15.75">
      <c r="C96" s="8">
        <v>34</v>
      </c>
      <c r="D96" s="17">
        <f>C73</f>
        <v>88.9</v>
      </c>
      <c r="E96" s="17">
        <f>C69</f>
        <v>14.15</v>
      </c>
      <c r="H96" s="16">
        <f>E100*C96*(E98*E99*D96/E96/E101)^0.5</f>
        <v>143.3257009264606</v>
      </c>
      <c r="J96" s="8">
        <v>150</v>
      </c>
      <c r="K96" s="18">
        <f>40*LOG(J96/H96)</f>
        <v>0.79068738841951414</v>
      </c>
    </row>
    <row r="97" spans="1:11">
      <c r="C97" s="12" t="s">
        <v>24</v>
      </c>
      <c r="D97" s="12" t="s">
        <v>25</v>
      </c>
      <c r="E97" s="12" t="s">
        <v>25</v>
      </c>
      <c r="J97" s="12" t="s">
        <v>24</v>
      </c>
      <c r="K97" s="12" t="s">
        <v>39</v>
      </c>
    </row>
    <row r="98" spans="1:11">
      <c r="A98" s="3" t="s">
        <v>16</v>
      </c>
      <c r="D98" s="6" t="s">
        <v>15</v>
      </c>
      <c r="E98" s="12">
        <f>IF(D98="j",2,1)</f>
        <v>2</v>
      </c>
      <c r="F98" s="26" t="s">
        <v>28</v>
      </c>
      <c r="G98" s="27"/>
      <c r="H98" s="11"/>
    </row>
    <row r="99" spans="1:11">
      <c r="A99" s="3" t="s">
        <v>58</v>
      </c>
      <c r="D99" s="6">
        <v>1</v>
      </c>
      <c r="E99" s="12">
        <f>IF(D99=1,0.5,1)</f>
        <v>0.5</v>
      </c>
      <c r="F99" s="26" t="s">
        <v>57</v>
      </c>
      <c r="G99" s="27"/>
      <c r="H99" s="11"/>
    </row>
    <row r="100" spans="1:11">
      <c r="A100" s="3" t="s">
        <v>60</v>
      </c>
      <c r="D100" s="6" t="s">
        <v>15</v>
      </c>
      <c r="E100" s="12">
        <f>IF(D100="j",2,1)</f>
        <v>2</v>
      </c>
      <c r="F100" s="26" t="s">
        <v>27</v>
      </c>
      <c r="H100" s="11"/>
    </row>
    <row r="101" spans="1:11">
      <c r="A101" s="3" t="s">
        <v>41</v>
      </c>
      <c r="B101" s="30"/>
      <c r="D101" s="6" t="s">
        <v>15</v>
      </c>
      <c r="E101" s="25">
        <f>IF(D101="j",2^0.5,1)</f>
        <v>1.4142135623730951</v>
      </c>
      <c r="F101" s="26" t="s">
        <v>42</v>
      </c>
    </row>
    <row r="103" spans="1:11" ht="15.75">
      <c r="A103" s="23" t="s">
        <v>63</v>
      </c>
      <c r="B103" s="23"/>
      <c r="C103" s="24"/>
      <c r="D103" s="24"/>
      <c r="E103" s="24"/>
      <c r="K103" s="11" t="s">
        <v>40</v>
      </c>
    </row>
    <row r="104" spans="1:11">
      <c r="A104" s="13" t="s">
        <v>17</v>
      </c>
      <c r="B104" s="15" t="s">
        <v>18</v>
      </c>
      <c r="C104" s="9" t="s">
        <v>19</v>
      </c>
      <c r="D104" s="9" t="s">
        <v>20</v>
      </c>
      <c r="E104" s="9" t="s">
        <v>8</v>
      </c>
      <c r="G104" s="7" t="s">
        <v>21</v>
      </c>
      <c r="H104" s="13" t="s">
        <v>22</v>
      </c>
      <c r="J104" s="8" t="s">
        <v>49</v>
      </c>
      <c r="K104" s="9" t="s">
        <v>48</v>
      </c>
    </row>
    <row r="105" spans="1:11" ht="15.75">
      <c r="C105" s="8">
        <v>20</v>
      </c>
      <c r="D105" s="17">
        <f>C74</f>
        <v>386.28</v>
      </c>
      <c r="E105" s="17">
        <f>C68</f>
        <v>62</v>
      </c>
      <c r="H105" s="16">
        <f>E109*C105*(E107*E108*D105/E105/E110)^0.5</f>
        <v>83.957163799202874</v>
      </c>
      <c r="J105" s="8">
        <v>120</v>
      </c>
      <c r="K105" s="18">
        <f>40*LOG(J105/H105)</f>
        <v>6.2049394807266198</v>
      </c>
    </row>
    <row r="106" spans="1:11">
      <c r="C106" s="12" t="s">
        <v>24</v>
      </c>
      <c r="D106" s="12" t="s">
        <v>25</v>
      </c>
      <c r="E106" s="12" t="s">
        <v>25</v>
      </c>
      <c r="J106" s="12" t="s">
        <v>24</v>
      </c>
      <c r="K106" s="12" t="s">
        <v>39</v>
      </c>
    </row>
    <row r="107" spans="1:11">
      <c r="A107" s="3" t="s">
        <v>16</v>
      </c>
      <c r="D107" s="6" t="s">
        <v>26</v>
      </c>
      <c r="E107" s="12">
        <f>IF(D107="j",2,1)</f>
        <v>1</v>
      </c>
      <c r="F107" s="26" t="s">
        <v>28</v>
      </c>
      <c r="G107" s="27"/>
      <c r="H107" s="11"/>
    </row>
    <row r="108" spans="1:11">
      <c r="A108" s="3" t="s">
        <v>58</v>
      </c>
      <c r="D108" s="6">
        <v>2</v>
      </c>
      <c r="E108" s="12">
        <f>IF(D108=1,0.5,1)</f>
        <v>1</v>
      </c>
      <c r="F108" s="26" t="s">
        <v>57</v>
      </c>
      <c r="G108" s="27"/>
      <c r="H108" s="11"/>
    </row>
    <row r="109" spans="1:11">
      <c r="A109" s="3" t="s">
        <v>60</v>
      </c>
      <c r="D109" s="6" t="s">
        <v>15</v>
      </c>
      <c r="E109" s="12">
        <f>IF(D109="j",2,1)</f>
        <v>2</v>
      </c>
      <c r="F109" s="26" t="s">
        <v>27</v>
      </c>
      <c r="H109" s="11"/>
    </row>
    <row r="110" spans="1:11">
      <c r="A110" s="3" t="s">
        <v>41</v>
      </c>
      <c r="B110" s="30"/>
      <c r="D110" s="6" t="s">
        <v>15</v>
      </c>
      <c r="E110" s="25">
        <f>IF(D110="j",2^0.5,1)</f>
        <v>1.4142135623730951</v>
      </c>
      <c r="F110" s="26" t="s">
        <v>42</v>
      </c>
    </row>
    <row r="112" spans="1:11" ht="15.75">
      <c r="A112" s="23" t="s">
        <v>68</v>
      </c>
      <c r="B112" s="23"/>
      <c r="C112" s="24"/>
      <c r="D112" s="24"/>
      <c r="E112" s="24"/>
      <c r="K112" s="11" t="s">
        <v>40</v>
      </c>
    </row>
    <row r="113" spans="1:11">
      <c r="A113" s="13" t="s">
        <v>17</v>
      </c>
      <c r="B113" s="15" t="s">
        <v>18</v>
      </c>
      <c r="C113" s="8" t="s">
        <v>22</v>
      </c>
      <c r="D113" s="9" t="s">
        <v>8</v>
      </c>
      <c r="E113" s="9" t="s">
        <v>65</v>
      </c>
      <c r="G113" s="7" t="s">
        <v>21</v>
      </c>
      <c r="H113" s="13" t="s">
        <v>66</v>
      </c>
      <c r="J113" s="8" t="s">
        <v>49</v>
      </c>
      <c r="K113" s="9" t="s">
        <v>48</v>
      </c>
    </row>
    <row r="114" spans="1:11" ht="15.75">
      <c r="C114" s="8">
        <v>120</v>
      </c>
      <c r="D114" s="17">
        <f>C68</f>
        <v>62</v>
      </c>
      <c r="E114" s="17">
        <f>C70</f>
        <v>0.14000000000000001</v>
      </c>
      <c r="H114" s="16">
        <f>E118*C114*(E116*E117*D114/E114/E119)^0.5</f>
        <v>2525.3005478839259</v>
      </c>
      <c r="J114" s="8">
        <v>3000</v>
      </c>
      <c r="K114" s="18">
        <f>40*LOG(J114/H114)</f>
        <v>2.9923272704811876</v>
      </c>
    </row>
    <row r="115" spans="1:11">
      <c r="C115" s="12" t="s">
        <v>24</v>
      </c>
      <c r="D115" s="12" t="s">
        <v>25</v>
      </c>
      <c r="E115" s="12" t="s">
        <v>25</v>
      </c>
      <c r="J115" s="12" t="s">
        <v>24</v>
      </c>
      <c r="K115" s="12" t="s">
        <v>39</v>
      </c>
    </row>
    <row r="116" spans="1:11">
      <c r="A116" s="3" t="s">
        <v>16</v>
      </c>
      <c r="D116" s="6" t="s">
        <v>26</v>
      </c>
      <c r="E116" s="12">
        <f>IF(D116="j",2,1)</f>
        <v>1</v>
      </c>
      <c r="F116" s="26" t="s">
        <v>28</v>
      </c>
      <c r="G116" s="27"/>
      <c r="H116" s="11"/>
    </row>
    <row r="117" spans="1:11">
      <c r="A117" s="3" t="s">
        <v>58</v>
      </c>
      <c r="D117" s="6">
        <v>2</v>
      </c>
      <c r="E117" s="12">
        <f>IF(D117=1,0.5,1)</f>
        <v>1</v>
      </c>
      <c r="F117" s="26" t="s">
        <v>57</v>
      </c>
      <c r="G117" s="27"/>
      <c r="H117" s="11"/>
    </row>
    <row r="118" spans="1:11">
      <c r="A118" s="3" t="s">
        <v>60</v>
      </c>
      <c r="D118" s="6" t="s">
        <v>26</v>
      </c>
      <c r="E118" s="12">
        <f>IF(D118="j",2,1)</f>
        <v>1</v>
      </c>
      <c r="F118" s="26" t="s">
        <v>27</v>
      </c>
      <c r="H118" s="11"/>
    </row>
    <row r="119" spans="1:11">
      <c r="A119" s="3" t="s">
        <v>41</v>
      </c>
      <c r="B119" s="30"/>
      <c r="D119" s="6" t="s">
        <v>26</v>
      </c>
      <c r="E119" s="25">
        <f>IF(D119="j",2^0.5,1)</f>
        <v>1</v>
      </c>
      <c r="F119" s="26" t="s">
        <v>42</v>
      </c>
      <c r="G119" t="s">
        <v>67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formules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Windows-gebruiker</dc:creator>
  <cp:lastModifiedBy>Windows-gebruiker</cp:lastModifiedBy>
  <dcterms:created xsi:type="dcterms:W3CDTF">2020-05-17T19:32:06Z</dcterms:created>
  <dcterms:modified xsi:type="dcterms:W3CDTF">2020-05-19T10:31:29Z</dcterms:modified>
</cp:coreProperties>
</file>