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aljox/Library/Mobile Documents/com~apple~CloudDocs/"/>
    </mc:Choice>
  </mc:AlternateContent>
  <xr:revisionPtr revIDLastSave="0" documentId="13_ncr:1_{7F77A870-7BAB-A04A-94D1-A9CC4803424A}" xr6:coauthVersionLast="36" xr6:coauthVersionMax="36" xr10:uidLastSave="{00000000-0000-0000-0000-000000000000}"/>
  <bookViews>
    <workbookView xWindow="1120" yWindow="460" windowWidth="29720" windowHeight="20540" xr2:uid="{98832D13-C1EB-9144-AE6D-16ECEAB06EF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1" l="1"/>
  <c r="B41" i="1"/>
  <c r="D40" i="1"/>
  <c r="C40" i="1"/>
  <c r="B40" i="1"/>
  <c r="B58" i="1"/>
  <c r="C58" i="1"/>
  <c r="B57" i="1"/>
  <c r="C57" i="1"/>
  <c r="F2" i="1"/>
  <c r="B55" i="1" s="1"/>
  <c r="D47" i="1"/>
  <c r="B47" i="1"/>
  <c r="C49" i="1"/>
  <c r="B44" i="1"/>
  <c r="D49" i="1"/>
  <c r="B49" i="1"/>
  <c r="B45" i="1"/>
  <c r="D44" i="1"/>
  <c r="D37" i="1"/>
  <c r="B37" i="1"/>
  <c r="D46" i="1"/>
  <c r="C46" i="1"/>
  <c r="B46" i="1"/>
  <c r="D45" i="1"/>
  <c r="C45" i="1"/>
  <c r="B39" i="1"/>
  <c r="D39" i="1"/>
  <c r="C39" i="1"/>
  <c r="D38" i="1"/>
  <c r="C38" i="1"/>
  <c r="B29" i="1"/>
  <c r="B38" i="1"/>
  <c r="H10" i="1"/>
  <c r="H7" i="1"/>
  <c r="B3" i="1"/>
  <c r="J15" i="1" l="1"/>
  <c r="J13" i="1"/>
  <c r="J11" i="1"/>
  <c r="J10" i="1"/>
  <c r="H5" i="1"/>
  <c r="H3" i="1"/>
  <c r="H2" i="1"/>
  <c r="B20" i="1"/>
  <c r="B21" i="1"/>
  <c r="B53" i="1" l="1"/>
  <c r="B51" i="1"/>
  <c r="C55" i="1"/>
  <c r="C51" i="1"/>
  <c r="F7" i="1"/>
  <c r="B22" i="1"/>
  <c r="C53" i="1"/>
  <c r="F3" i="1"/>
  <c r="G2" i="1"/>
  <c r="J2" i="1" s="1"/>
  <c r="G3" i="1"/>
  <c r="F5" i="1"/>
  <c r="J3" i="1" l="1"/>
  <c r="B5" i="1"/>
  <c r="G7" i="1"/>
  <c r="J7" i="1" s="1"/>
  <c r="C47" i="1"/>
  <c r="B24" i="1"/>
  <c r="G5" i="1"/>
  <c r="J5" i="1" s="1"/>
  <c r="J24" i="1" l="1"/>
  <c r="B25" i="1" s="1"/>
  <c r="B26" i="1" s="1"/>
  <c r="C44" i="1"/>
  <c r="C37" i="1"/>
</calcChain>
</file>

<file path=xl/sharedStrings.xml><?xml version="1.0" encoding="utf-8"?>
<sst xmlns="http://schemas.openxmlformats.org/spreadsheetml/2006/main" count="69" uniqueCount="59">
  <si>
    <t>Hoogte</t>
  </si>
  <si>
    <t>Breedte</t>
  </si>
  <si>
    <t>Diepte</t>
  </si>
  <si>
    <t>Dikte voor</t>
  </si>
  <si>
    <t>Dikte zij</t>
  </si>
  <si>
    <t>Dikte boven onder</t>
  </si>
  <si>
    <t>Dikte achter</t>
  </si>
  <si>
    <t>Dikte binnen schotten</t>
  </si>
  <si>
    <t>Hoogte netto</t>
  </si>
  <si>
    <t>Breedte netto</t>
  </si>
  <si>
    <t>Diepte Netto</t>
  </si>
  <si>
    <t>Brutto volume</t>
  </si>
  <si>
    <t>Volume</t>
  </si>
  <si>
    <t>Diagonaal dubbel</t>
  </si>
  <si>
    <t>Dikte boven onder deflector</t>
  </si>
  <si>
    <t>Boven onder deflector</t>
  </si>
  <si>
    <t>Connect box</t>
  </si>
  <si>
    <t>diepte</t>
  </si>
  <si>
    <t>Voeding</t>
  </si>
  <si>
    <t>correctie</t>
  </si>
  <si>
    <t>condensator</t>
  </si>
  <si>
    <t>versterker</t>
  </si>
  <si>
    <t>Netto volume</t>
  </si>
  <si>
    <t>Achter stop gat</t>
  </si>
  <si>
    <t>Breedte gulden snede</t>
  </si>
  <si>
    <t>Dikte afdichtstrip achterwand</t>
  </si>
  <si>
    <t>Achterstop rand breedte</t>
  </si>
  <si>
    <t>Volume schotten en componenten</t>
  </si>
  <si>
    <t>Links/Rechts schot</t>
  </si>
  <si>
    <t>Lengte</t>
  </si>
  <si>
    <t>Diepte sleuf</t>
  </si>
  <si>
    <t>volume div.</t>
  </si>
  <si>
    <t>Een lengte en beide breedtes 45 graden verstek</t>
  </si>
  <si>
    <t>Kleur een zijde verstek 45 graden</t>
  </si>
  <si>
    <t>Kleur Beide zijden verstek 45 graden</t>
  </si>
  <si>
    <t>Kleur Beide zijden evenwijdig verstek 45 graden</t>
  </si>
  <si>
    <t>Begin sleuf vanaf lengte niet verstek</t>
  </si>
  <si>
    <t>Kleur sleuf</t>
  </si>
  <si>
    <t>Breedte sleuf</t>
  </si>
  <si>
    <t>Dikte/Diepte</t>
  </si>
  <si>
    <t>Begin sleuf vanaf lengte  verstek</t>
  </si>
  <si>
    <t>Onder/Boven paneel</t>
  </si>
  <si>
    <t>Voor paneel</t>
  </si>
  <si>
    <t>Zij paneel</t>
  </si>
  <si>
    <t>Alle zijdes 45 graden verstek</t>
  </si>
  <si>
    <t>Voor/achter stop wand</t>
  </si>
  <si>
    <t>Eventueel sleuf 0,1-0,2 mm dieper maken om wat montage speelruimte te hebben.</t>
  </si>
  <si>
    <t>Achter wand</t>
  </si>
  <si>
    <t>Is 1 mm kleiner, dus rondom 0,5 mm spelling</t>
  </si>
  <si>
    <t>Let op ook nog een diagonale sleuf maken 45 graden!</t>
  </si>
  <si>
    <t>Hoogte Links/Rechts schot</t>
  </si>
  <si>
    <t>Offset schot vanaf midden</t>
  </si>
  <si>
    <t>Diagonaal schot vanaf onder naar boven</t>
  </si>
  <si>
    <t>Diagonaal schot vanaf boven naar onder</t>
  </si>
  <si>
    <t>Begin sleuf L/R schot vanaf lengte niet verstek</t>
  </si>
  <si>
    <t>Begin vanaf onderkant, einde vanaf bovenkant</t>
  </si>
  <si>
    <t>Let op afstand tot zijkant sleuf, dus niet hart afstand</t>
  </si>
  <si>
    <t>Let op afstand tot zijkant sleuf, dus niet hart afstand, lengte sleuf is hoogte van L/R schot</t>
  </si>
  <si>
    <t>Centrale hart van sleuf is in midden van lengte en vanaf niet verstek kant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</si>
</sst>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_ ;[Red]\-0.00\ "/>
    <numFmt numFmtId="165" formatCode="0.0_ ;[Red]\-0.0\ "/>
    <numFmt numFmtId="166" formatCode="0.0"/>
  </numFmts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rgb="FFFF7E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2" fontId="0" fillId="0" borderId="0" xfId="0" applyNumberFormat="1"/>
    <xf numFmtId="2" fontId="2" fillId="0" borderId="0" xfId="0" applyNumberFormat="1" applyFont="1"/>
    <xf numFmtId="2" fontId="3" fillId="0" borderId="0" xfId="0" applyNumberFormat="1" applyFont="1"/>
    <xf numFmtId="2" fontId="4" fillId="0" borderId="0" xfId="0" applyNumberFormat="1" applyFont="1"/>
    <xf numFmtId="0" fontId="3" fillId="0" borderId="0" xfId="0" applyFont="1"/>
    <xf numFmtId="164" fontId="2" fillId="0" borderId="0" xfId="0" applyNumberFormat="1" applyFont="1"/>
    <xf numFmtId="164" fontId="0" fillId="0" borderId="0" xfId="0" applyNumberFormat="1"/>
    <xf numFmtId="164" fontId="4" fillId="0" borderId="0" xfId="0" applyNumberFormat="1" applyFont="1"/>
    <xf numFmtId="0" fontId="6" fillId="0" borderId="0" xfId="0" applyFont="1"/>
    <xf numFmtId="164" fontId="3" fillId="0" borderId="0" xfId="0" applyNumberFormat="1" applyFont="1"/>
    <xf numFmtId="165" fontId="0" fillId="0" borderId="0" xfId="0" applyNumberFormat="1"/>
    <xf numFmtId="165" fontId="3" fillId="0" borderId="0" xfId="0" applyNumberFormat="1" applyFont="1"/>
    <xf numFmtId="165" fontId="7" fillId="0" borderId="0" xfId="0" applyNumberFormat="1" applyFont="1"/>
    <xf numFmtId="165" fontId="2" fillId="0" borderId="0" xfId="0" applyNumberFormat="1" applyFont="1"/>
    <xf numFmtId="166" fontId="0" fillId="0" borderId="0" xfId="0" applyNumberFormat="1"/>
    <xf numFmtId="164" fontId="5" fillId="0" borderId="0" xfId="0" applyNumberFormat="1" applyFont="1" applyAlignment="1"/>
    <xf numFmtId="166" fontId="0" fillId="2" borderId="0" xfId="0" applyNumberFormat="1" applyFill="1"/>
    <xf numFmtId="0" fontId="0" fillId="2" borderId="0" xfId="0" applyFill="1"/>
    <xf numFmtId="0" fontId="0" fillId="3" borderId="0" xfId="0" applyFill="1"/>
    <xf numFmtId="166" fontId="0" fillId="3" borderId="0" xfId="0" applyNumberFormat="1" applyFill="1"/>
    <xf numFmtId="0" fontId="0" fillId="4" borderId="0" xfId="0" applyFill="1"/>
    <xf numFmtId="166" fontId="0" fillId="4" borderId="0" xfId="0" applyNumberFormat="1" applyFill="1"/>
    <xf numFmtId="0" fontId="1" fillId="0" borderId="0" xfId="0" applyFont="1"/>
    <xf numFmtId="2" fontId="0" fillId="4" borderId="0" xfId="0" applyNumberFormat="1" applyFill="1"/>
    <xf numFmtId="166" fontId="3" fillId="0" borderId="0" xfId="0" applyNumberFormat="1" applyFont="1"/>
    <xf numFmtId="166" fontId="2" fillId="0" borderId="0" xfId="0" applyNumberFormat="1" applyFont="1"/>
    <xf numFmtId="166" fontId="0" fillId="5" borderId="0" xfId="0" applyNumberForma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E79"/>
      <color rgb="FF00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BDC4A-128A-C946-AA2D-B0A440A5213A}">
  <sheetPr>
    <pageSetUpPr fitToPage="1"/>
  </sheetPr>
  <dimension ref="A1:J65"/>
  <sheetViews>
    <sheetView tabSelected="1" topLeftCell="A5" zoomScale="161" zoomScaleNormal="161" workbookViewId="0">
      <selection activeCell="E48" sqref="E48"/>
    </sheetView>
  </sheetViews>
  <sheetFormatPr baseColWidth="10" defaultRowHeight="16" x14ac:dyDescent="0.2"/>
  <cols>
    <col min="1" max="1" width="43.83203125" customWidth="1"/>
    <col min="2" max="2" width="9.1640625" style="7" customWidth="1"/>
    <col min="3" max="3" width="8.5" customWidth="1"/>
    <col min="4" max="4" width="8" customWidth="1"/>
    <col min="5" max="5" width="19.6640625" customWidth="1"/>
    <col min="6" max="6" width="10.1640625" style="1" customWidth="1"/>
    <col min="7" max="7" width="9.6640625" style="1" customWidth="1"/>
    <col min="8" max="8" width="9.33203125" style="1" customWidth="1"/>
    <col min="9" max="9" width="9.83203125" customWidth="1"/>
    <col min="10" max="10" width="9.5" customWidth="1"/>
  </cols>
  <sheetData>
    <row r="1" spans="1:10" x14ac:dyDescent="0.2">
      <c r="B1" s="11"/>
      <c r="F1" s="1" t="s">
        <v>0</v>
      </c>
      <c r="G1" s="1" t="s">
        <v>1</v>
      </c>
      <c r="H1" s="1" t="s">
        <v>17</v>
      </c>
      <c r="I1" s="1" t="s">
        <v>19</v>
      </c>
      <c r="J1" s="1" t="s">
        <v>12</v>
      </c>
    </row>
    <row r="2" spans="1:10" x14ac:dyDescent="0.2">
      <c r="A2" t="s">
        <v>0</v>
      </c>
      <c r="B2" s="12">
        <v>42</v>
      </c>
      <c r="E2" t="s">
        <v>28</v>
      </c>
      <c r="F2" s="26">
        <f>$B$17</f>
        <v>10</v>
      </c>
      <c r="G2" s="26">
        <f>B21</f>
        <v>21.6</v>
      </c>
      <c r="H2" s="26">
        <f>$B$14</f>
        <v>1.6</v>
      </c>
      <c r="J2" s="6">
        <f>F2*G2*H2/1000</f>
        <v>0.34560000000000002</v>
      </c>
    </row>
    <row r="3" spans="1:10" x14ac:dyDescent="0.2">
      <c r="A3" t="s">
        <v>24</v>
      </c>
      <c r="B3" s="13">
        <f>B2/1.618</f>
        <v>25.957972805933249</v>
      </c>
      <c r="E3" t="s">
        <v>13</v>
      </c>
      <c r="F3" s="26">
        <f>B20+F2</f>
        <v>47.6</v>
      </c>
      <c r="G3" s="26">
        <f>B21*1.414</f>
        <v>30.542400000000001</v>
      </c>
      <c r="H3" s="26">
        <f>$B$14</f>
        <v>1.6</v>
      </c>
      <c r="J3" s="6">
        <f>F3*G3*H3/1000</f>
        <v>2.3261091840000003</v>
      </c>
    </row>
    <row r="4" spans="1:10" x14ac:dyDescent="0.2">
      <c r="A4" t="s">
        <v>1</v>
      </c>
      <c r="B4" s="12">
        <v>26</v>
      </c>
      <c r="F4" s="26"/>
      <c r="G4" s="26"/>
      <c r="H4" s="26"/>
      <c r="J4" s="6"/>
    </row>
    <row r="5" spans="1:10" x14ac:dyDescent="0.2">
      <c r="A5" t="s">
        <v>2</v>
      </c>
      <c r="B5" s="14">
        <f>B7+B14+B22+B14+B11+B10</f>
        <v>31.000000000000004</v>
      </c>
      <c r="E5" t="s">
        <v>15</v>
      </c>
      <c r="F5" s="26">
        <f>B21</f>
        <v>21.6</v>
      </c>
      <c r="G5" s="26">
        <f>B22</f>
        <v>23.900000000000002</v>
      </c>
      <c r="H5" s="26">
        <f>$B$15</f>
        <v>1.6</v>
      </c>
      <c r="J5" s="6">
        <f>F5*G5*H5/1000</f>
        <v>0.82598400000000027</v>
      </c>
    </row>
    <row r="6" spans="1:10" x14ac:dyDescent="0.2">
      <c r="B6" s="11"/>
      <c r="F6" s="26"/>
      <c r="G6" s="26"/>
      <c r="H6" s="26"/>
      <c r="J6" s="6"/>
    </row>
    <row r="7" spans="1:10" x14ac:dyDescent="0.2">
      <c r="A7" t="s">
        <v>3</v>
      </c>
      <c r="B7" s="12">
        <v>1.6</v>
      </c>
      <c r="E7" t="s">
        <v>23</v>
      </c>
      <c r="F7" s="26">
        <f>$B$21-2*$B$12</f>
        <v>17.600000000000001</v>
      </c>
      <c r="G7" s="26">
        <f>$B$22-2*$B$12</f>
        <v>19.900000000000002</v>
      </c>
      <c r="H7" s="26">
        <f>$B$14</f>
        <v>1.6</v>
      </c>
      <c r="I7" s="9">
        <v>-0.7</v>
      </c>
      <c r="J7" s="6">
        <f>F7*G7*H7*I7/1000</f>
        <v>-0.39226880000000003</v>
      </c>
    </row>
    <row r="8" spans="1:10" x14ac:dyDescent="0.2">
      <c r="A8" t="s">
        <v>4</v>
      </c>
      <c r="B8" s="12">
        <v>2.2000000000000002</v>
      </c>
      <c r="F8" s="15"/>
      <c r="G8" s="15"/>
      <c r="H8" s="15"/>
    </row>
    <row r="9" spans="1:10" x14ac:dyDescent="0.2">
      <c r="A9" t="s">
        <v>5</v>
      </c>
      <c r="B9" s="12">
        <v>2.2000000000000002</v>
      </c>
      <c r="F9" s="26"/>
      <c r="G9" s="26"/>
      <c r="H9" s="26"/>
      <c r="J9" s="7"/>
    </row>
    <row r="10" spans="1:10" x14ac:dyDescent="0.2">
      <c r="A10" t="s">
        <v>6</v>
      </c>
      <c r="B10" s="12">
        <v>2.2000000000000002</v>
      </c>
      <c r="E10" t="s">
        <v>16</v>
      </c>
      <c r="F10" s="25">
        <v>14</v>
      </c>
      <c r="G10" s="25">
        <v>9.5</v>
      </c>
      <c r="H10" s="25">
        <f>3.8</f>
        <v>3.8</v>
      </c>
      <c r="I10" s="5"/>
      <c r="J10" s="6">
        <f>F10*G10*H10/1000</f>
        <v>0.50539999999999996</v>
      </c>
    </row>
    <row r="11" spans="1:10" x14ac:dyDescent="0.2">
      <c r="A11" t="s">
        <v>25</v>
      </c>
      <c r="B11" s="12">
        <v>0.1</v>
      </c>
      <c r="E11" t="s">
        <v>18</v>
      </c>
      <c r="F11" s="25">
        <v>16</v>
      </c>
      <c r="G11" s="25">
        <v>9.8000000000000007</v>
      </c>
      <c r="H11" s="25">
        <v>3.1</v>
      </c>
      <c r="I11" s="3">
        <v>0.3</v>
      </c>
      <c r="J11" s="6">
        <f>F11*G11*H11*I11/1000</f>
        <v>0.14582400000000001</v>
      </c>
    </row>
    <row r="12" spans="1:10" x14ac:dyDescent="0.2">
      <c r="A12" t="s">
        <v>26</v>
      </c>
      <c r="B12" s="12">
        <v>2</v>
      </c>
      <c r="F12" s="25"/>
      <c r="G12" s="25"/>
      <c r="H12" s="25"/>
      <c r="I12" s="5"/>
      <c r="J12" s="6"/>
    </row>
    <row r="13" spans="1:10" x14ac:dyDescent="0.2">
      <c r="B13" s="11"/>
      <c r="E13" t="s">
        <v>20</v>
      </c>
      <c r="F13" s="25">
        <v>3</v>
      </c>
      <c r="G13" s="25">
        <v>3</v>
      </c>
      <c r="H13" s="25">
        <v>5</v>
      </c>
      <c r="I13" s="3">
        <v>1</v>
      </c>
      <c r="J13" s="6">
        <f>F13*G13*H13*I13/1000</f>
        <v>4.4999999999999998E-2</v>
      </c>
    </row>
    <row r="14" spans="1:10" x14ac:dyDescent="0.2">
      <c r="A14" t="s">
        <v>7</v>
      </c>
      <c r="B14" s="12">
        <v>1.6</v>
      </c>
      <c r="F14" s="25"/>
      <c r="G14" s="25"/>
      <c r="H14" s="25"/>
      <c r="I14" s="5"/>
      <c r="J14" s="6"/>
    </row>
    <row r="15" spans="1:10" x14ac:dyDescent="0.2">
      <c r="A15" t="s">
        <v>14</v>
      </c>
      <c r="B15" s="12">
        <v>1.6</v>
      </c>
      <c r="E15" t="s">
        <v>21</v>
      </c>
      <c r="F15" s="25">
        <v>9.5</v>
      </c>
      <c r="G15" s="25">
        <v>7</v>
      </c>
      <c r="H15" s="25">
        <v>0.5</v>
      </c>
      <c r="I15" s="5"/>
      <c r="J15" s="6">
        <f>F15*G15*H15/1000</f>
        <v>3.3250000000000002E-2</v>
      </c>
    </row>
    <row r="16" spans="1:10" x14ac:dyDescent="0.2">
      <c r="B16" s="11"/>
      <c r="F16" s="2"/>
      <c r="G16" s="2"/>
      <c r="H16" s="2"/>
      <c r="J16" s="6"/>
    </row>
    <row r="17" spans="1:10" x14ac:dyDescent="0.2">
      <c r="A17" t="s">
        <v>50</v>
      </c>
      <c r="B17" s="25">
        <v>10</v>
      </c>
    </row>
    <row r="18" spans="1:10" x14ac:dyDescent="0.2">
      <c r="A18" t="s">
        <v>51</v>
      </c>
      <c r="B18" s="25">
        <v>1</v>
      </c>
    </row>
    <row r="20" spans="1:10" x14ac:dyDescent="0.2">
      <c r="A20" t="s">
        <v>8</v>
      </c>
      <c r="B20" s="14">
        <f>B2-2*B9</f>
        <v>37.6</v>
      </c>
      <c r="C20" s="1"/>
      <c r="F20" s="2"/>
      <c r="G20" s="2"/>
      <c r="H20" s="2"/>
      <c r="J20" s="7"/>
    </row>
    <row r="21" spans="1:10" x14ac:dyDescent="0.2">
      <c r="A21" t="s">
        <v>9</v>
      </c>
      <c r="B21" s="14">
        <f>B4-2*B8</f>
        <v>21.6</v>
      </c>
      <c r="F21" s="2"/>
      <c r="G21" s="2"/>
      <c r="H21" s="2"/>
      <c r="J21" s="6"/>
    </row>
    <row r="22" spans="1:10" x14ac:dyDescent="0.2">
      <c r="A22" t="s">
        <v>10</v>
      </c>
      <c r="B22" s="14">
        <f>FLOOR(B21+1.414*B14+0.05,0.1)</f>
        <v>23.900000000000002</v>
      </c>
      <c r="F22" s="2"/>
      <c r="G22" s="2"/>
      <c r="H22" s="2"/>
      <c r="J22" s="6"/>
    </row>
    <row r="23" spans="1:10" x14ac:dyDescent="0.2">
      <c r="B23" s="6"/>
      <c r="F23" s="2"/>
      <c r="G23" s="2"/>
      <c r="H23" s="2"/>
      <c r="J23" s="8"/>
    </row>
    <row r="24" spans="1:10" x14ac:dyDescent="0.2">
      <c r="A24" t="s">
        <v>11</v>
      </c>
      <c r="B24" s="8">
        <f>B20*B21*B22/1000</f>
        <v>19.410624000000002</v>
      </c>
      <c r="C24" s="4"/>
      <c r="E24" t="s">
        <v>27</v>
      </c>
      <c r="F24" s="2"/>
      <c r="G24" s="2"/>
      <c r="H24" s="2"/>
      <c r="J24" s="8">
        <f>SUM(J2:J22)</f>
        <v>3.8348983840000006</v>
      </c>
    </row>
    <row r="25" spans="1:10" x14ac:dyDescent="0.2">
      <c r="A25" t="s">
        <v>31</v>
      </c>
      <c r="B25" s="16">
        <f>-J24</f>
        <v>-3.8348983840000006</v>
      </c>
      <c r="F25" s="2"/>
      <c r="G25" s="2"/>
      <c r="H25" s="2"/>
    </row>
    <row r="26" spans="1:10" x14ac:dyDescent="0.2">
      <c r="A26" t="s">
        <v>22</v>
      </c>
      <c r="B26" s="8">
        <f>B24+B25</f>
        <v>15.575725616000001</v>
      </c>
      <c r="C26" s="4"/>
      <c r="F26" s="2"/>
      <c r="G26" s="2"/>
      <c r="H26" s="2"/>
    </row>
    <row r="27" spans="1:10" x14ac:dyDescent="0.2">
      <c r="F27" s="2"/>
      <c r="G27" s="2"/>
      <c r="H27" s="2"/>
    </row>
    <row r="28" spans="1:10" x14ac:dyDescent="0.2">
      <c r="A28" t="s">
        <v>30</v>
      </c>
      <c r="B28" s="10">
        <v>1</v>
      </c>
      <c r="E28" t="s">
        <v>46</v>
      </c>
    </row>
    <row r="29" spans="1:10" x14ac:dyDescent="0.2">
      <c r="A29" t="s">
        <v>38</v>
      </c>
      <c r="B29" s="6">
        <f>$B$14</f>
        <v>1.6</v>
      </c>
    </row>
    <row r="31" spans="1:10" x14ac:dyDescent="0.2">
      <c r="A31" s="18" t="s">
        <v>33</v>
      </c>
    </row>
    <row r="32" spans="1:10" x14ac:dyDescent="0.2">
      <c r="A32" s="19" t="s">
        <v>34</v>
      </c>
    </row>
    <row r="33" spans="1:5" x14ac:dyDescent="0.2">
      <c r="A33" s="28" t="s">
        <v>35</v>
      </c>
    </row>
    <row r="34" spans="1:5" x14ac:dyDescent="0.2">
      <c r="A34" s="21" t="s">
        <v>37</v>
      </c>
    </row>
    <row r="36" spans="1:5" x14ac:dyDescent="0.2">
      <c r="B36" s="7" t="s">
        <v>29</v>
      </c>
      <c r="C36" t="s">
        <v>1</v>
      </c>
      <c r="D36" t="s">
        <v>39</v>
      </c>
    </row>
    <row r="37" spans="1:5" x14ac:dyDescent="0.2">
      <c r="A37" t="s">
        <v>43</v>
      </c>
      <c r="B37" s="17">
        <f>$B$2</f>
        <v>42</v>
      </c>
      <c r="C37" s="20">
        <f>$B$5</f>
        <v>31.000000000000004</v>
      </c>
      <c r="D37" s="15">
        <f>$B$8</f>
        <v>2.2000000000000002</v>
      </c>
      <c r="E37" t="s">
        <v>32</v>
      </c>
    </row>
    <row r="38" spans="1:5" x14ac:dyDescent="0.2">
      <c r="A38" t="s">
        <v>36</v>
      </c>
      <c r="B38" s="22">
        <f>$B$10+$B$11</f>
        <v>2.3000000000000003</v>
      </c>
      <c r="C38" s="22">
        <f>$B$14</f>
        <v>1.6</v>
      </c>
      <c r="D38" s="22">
        <f>$B$28</f>
        <v>1</v>
      </c>
      <c r="E38" t="s">
        <v>56</v>
      </c>
    </row>
    <row r="39" spans="1:5" x14ac:dyDescent="0.2">
      <c r="A39" t="s">
        <v>40</v>
      </c>
      <c r="B39" s="22">
        <f>$B$7</f>
        <v>1.6</v>
      </c>
      <c r="C39" s="22">
        <f>$B$14</f>
        <v>1.6</v>
      </c>
      <c r="D39" s="22">
        <f>$B$28</f>
        <v>1</v>
      </c>
      <c r="E39" t="s">
        <v>56</v>
      </c>
    </row>
    <row r="40" spans="1:5" x14ac:dyDescent="0.2">
      <c r="A40" t="s">
        <v>54</v>
      </c>
      <c r="B40" s="24">
        <f>$B$10+$B$11+$B$14/2+$B$22/2</f>
        <v>15.05</v>
      </c>
      <c r="C40" s="22">
        <f>$B$14</f>
        <v>1.6</v>
      </c>
      <c r="D40" s="22">
        <f>$B$28</f>
        <v>1</v>
      </c>
      <c r="E40" t="s">
        <v>57</v>
      </c>
    </row>
    <row r="41" spans="1:5" x14ac:dyDescent="0.2">
      <c r="A41" t="s">
        <v>55</v>
      </c>
      <c r="B41" s="7">
        <f>$B$9+$B$20/2-$B$17/2+$B$18</f>
        <v>17</v>
      </c>
      <c r="C41" s="7">
        <f>$B$9+$B$20/2-$B$17/2-$B$18</f>
        <v>15</v>
      </c>
    </row>
    <row r="44" spans="1:5" x14ac:dyDescent="0.2">
      <c r="A44" t="s">
        <v>41</v>
      </c>
      <c r="B44" s="17">
        <f>$B$4</f>
        <v>26</v>
      </c>
      <c r="C44" s="20">
        <f>$B$5</f>
        <v>31.000000000000004</v>
      </c>
      <c r="D44" s="15">
        <f>$B$9</f>
        <v>2.2000000000000002</v>
      </c>
      <c r="E44" t="s">
        <v>32</v>
      </c>
    </row>
    <row r="45" spans="1:5" x14ac:dyDescent="0.2">
      <c r="A45" t="s">
        <v>36</v>
      </c>
      <c r="B45" s="22">
        <f>$B$10+$B$11</f>
        <v>2.3000000000000003</v>
      </c>
      <c r="C45" s="22">
        <f>$B$14</f>
        <v>1.6</v>
      </c>
      <c r="D45" s="22">
        <f>$B$28</f>
        <v>1</v>
      </c>
      <c r="E45" t="s">
        <v>56</v>
      </c>
    </row>
    <row r="46" spans="1:5" x14ac:dyDescent="0.2">
      <c r="A46" t="s">
        <v>40</v>
      </c>
      <c r="B46" s="22">
        <f>$B$7</f>
        <v>1.6</v>
      </c>
      <c r="C46" s="22">
        <f>$B$14</f>
        <v>1.6</v>
      </c>
      <c r="D46" s="22">
        <f>$B$28</f>
        <v>1</v>
      </c>
      <c r="E46" t="s">
        <v>56</v>
      </c>
    </row>
    <row r="47" spans="1:5" x14ac:dyDescent="0.2">
      <c r="A47" s="23" t="s">
        <v>49</v>
      </c>
      <c r="B47" s="22">
        <f>$B$4/2</f>
        <v>13</v>
      </c>
      <c r="C47" s="24">
        <f>$B$10+$B$11+$B$14+$B$22/2</f>
        <v>15.850000000000001</v>
      </c>
      <c r="D47" s="22">
        <f>$B$28</f>
        <v>1</v>
      </c>
      <c r="E47" t="s">
        <v>58</v>
      </c>
    </row>
    <row r="49" spans="1:5" x14ac:dyDescent="0.2">
      <c r="A49" t="s">
        <v>42</v>
      </c>
      <c r="B49" s="20">
        <f>$B$2</f>
        <v>42</v>
      </c>
      <c r="C49" s="20">
        <f>$B$4</f>
        <v>26</v>
      </c>
      <c r="D49" s="15">
        <f>$B$7</f>
        <v>1.6</v>
      </c>
      <c r="E49" t="s">
        <v>44</v>
      </c>
    </row>
    <row r="50" spans="1:5" x14ac:dyDescent="0.2">
      <c r="B50" s="15"/>
      <c r="C50" s="15"/>
      <c r="D50" s="15"/>
    </row>
    <row r="51" spans="1:5" x14ac:dyDescent="0.2">
      <c r="A51" t="s">
        <v>45</v>
      </c>
      <c r="B51" s="15">
        <f>$B$20+2*$B$28</f>
        <v>39.6</v>
      </c>
      <c r="C51" s="15">
        <f>$B$21+2*$B$28</f>
        <v>23.6</v>
      </c>
      <c r="D51" s="15"/>
    </row>
    <row r="52" spans="1:5" x14ac:dyDescent="0.2">
      <c r="B52" s="15"/>
      <c r="C52" s="15"/>
      <c r="D52" s="15"/>
    </row>
    <row r="53" spans="1:5" x14ac:dyDescent="0.2">
      <c r="A53" t="s">
        <v>47</v>
      </c>
      <c r="B53" s="15">
        <f>$B$20-0.1</f>
        <v>37.5</v>
      </c>
      <c r="C53" s="15">
        <f>$B$21-0.1</f>
        <v>21.5</v>
      </c>
      <c r="D53" s="15"/>
      <c r="E53" t="s">
        <v>48</v>
      </c>
    </row>
    <row r="54" spans="1:5" x14ac:dyDescent="0.2">
      <c r="B54" s="15"/>
      <c r="C54" s="15"/>
      <c r="D54" s="15"/>
    </row>
    <row r="55" spans="1:5" x14ac:dyDescent="0.2">
      <c r="A55" t="s">
        <v>28</v>
      </c>
      <c r="B55" s="15">
        <f>$F$2</f>
        <v>10</v>
      </c>
      <c r="C55" s="15">
        <f>$B$21+2*$B$28</f>
        <v>23.6</v>
      </c>
      <c r="D55" s="15"/>
    </row>
    <row r="56" spans="1:5" x14ac:dyDescent="0.2">
      <c r="B56" s="15"/>
      <c r="C56" s="15"/>
      <c r="D56" s="15"/>
    </row>
    <row r="57" spans="1:5" x14ac:dyDescent="0.2">
      <c r="A57" t="s">
        <v>52</v>
      </c>
      <c r="B57" s="27">
        <f>($B$20+$B$17)/2+$B$18+$B$28</f>
        <v>25.8</v>
      </c>
      <c r="C57" s="15">
        <f>FLOOR($B$21*1.414+$B$14,0.1)</f>
        <v>32.1</v>
      </c>
      <c r="D57" s="15"/>
    </row>
    <row r="58" spans="1:5" x14ac:dyDescent="0.2">
      <c r="A58" t="s">
        <v>53</v>
      </c>
      <c r="B58" s="27">
        <f>($B$20+$B$17)/2-$B$18+$B$28</f>
        <v>23.8</v>
      </c>
      <c r="C58" s="15">
        <f>FLOOR($B$21*1.414+$B$14,0.1)</f>
        <v>32.1</v>
      </c>
      <c r="D58" s="15"/>
    </row>
    <row r="59" spans="1:5" x14ac:dyDescent="0.2">
      <c r="B59" s="15"/>
      <c r="C59" s="15"/>
      <c r="D59" s="15"/>
    </row>
    <row r="60" spans="1:5" x14ac:dyDescent="0.2">
      <c r="B60" s="15"/>
      <c r="C60" s="15"/>
      <c r="D60" s="15"/>
    </row>
    <row r="61" spans="1:5" x14ac:dyDescent="0.2">
      <c r="B61" s="15"/>
      <c r="C61" s="15"/>
      <c r="D61" s="15"/>
    </row>
    <row r="62" spans="1:5" x14ac:dyDescent="0.2">
      <c r="B62" s="15"/>
      <c r="C62" s="15"/>
      <c r="D62" s="15"/>
    </row>
    <row r="63" spans="1:5" x14ac:dyDescent="0.2">
      <c r="B63" s="15"/>
      <c r="C63" s="15"/>
      <c r="D63" s="15"/>
    </row>
    <row r="64" spans="1:5" x14ac:dyDescent="0.2">
      <c r="B64" s="15"/>
      <c r="C64" s="15"/>
      <c r="D64" s="15"/>
    </row>
    <row r="65" spans="2:4" x14ac:dyDescent="0.2">
      <c r="B65" s="15"/>
      <c r="C65" s="15"/>
      <c r="D65" s="15"/>
    </row>
  </sheetData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Venema</dc:creator>
  <cp:lastModifiedBy>Jimmy Venema</cp:lastModifiedBy>
  <cp:lastPrinted>2019-04-16T21:18:43Z</cp:lastPrinted>
  <dcterms:created xsi:type="dcterms:W3CDTF">2019-04-15T20:08:11Z</dcterms:created>
  <dcterms:modified xsi:type="dcterms:W3CDTF">2019-04-19T20:51:26Z</dcterms:modified>
</cp:coreProperties>
</file>