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438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T16" i="1"/>
  <c r="Q16"/>
  <c r="S25"/>
  <c r="P25"/>
  <c r="M25"/>
  <c r="J25"/>
  <c r="J27" s="1"/>
  <c r="J28" s="1"/>
  <c r="J30" s="1"/>
  <c r="G25"/>
  <c r="G27" s="1"/>
  <c r="G28" s="1"/>
  <c r="G30" s="1"/>
  <c r="S13"/>
  <c r="S15" s="1"/>
  <c r="S16" s="1"/>
  <c r="S11"/>
  <c r="S7"/>
  <c r="P13"/>
  <c r="P18" s="1"/>
  <c r="P11"/>
  <c r="P7"/>
  <c r="D30"/>
  <c r="B30"/>
  <c r="D27"/>
  <c r="D28" s="1"/>
  <c r="B28"/>
  <c r="B27"/>
  <c r="D25"/>
  <c r="B25"/>
  <c r="M13"/>
  <c r="M18" s="1"/>
  <c r="M21" s="1"/>
  <c r="M11"/>
  <c r="M7"/>
  <c r="J13"/>
  <c r="J15" s="1"/>
  <c r="J16" s="1"/>
  <c r="J11"/>
  <c r="J7"/>
  <c r="G7"/>
  <c r="D7"/>
  <c r="B13"/>
  <c r="B15" s="1"/>
  <c r="B16" s="1"/>
  <c r="G11"/>
  <c r="D11"/>
  <c r="D13" s="1"/>
  <c r="G13"/>
  <c r="S18" l="1"/>
  <c r="Q18"/>
  <c r="Q19" s="1"/>
  <c r="P21"/>
  <c r="Q21" s="1"/>
  <c r="Q22" s="1"/>
  <c r="P15"/>
  <c r="P16" s="1"/>
  <c r="N18"/>
  <c r="N19" s="1"/>
  <c r="B18"/>
  <c r="B21" s="1"/>
  <c r="M15"/>
  <c r="M16" s="1"/>
  <c r="N16" s="1"/>
  <c r="J18"/>
  <c r="G15"/>
  <c r="G16" s="1"/>
  <c r="D15"/>
  <c r="D16" s="1"/>
  <c r="K16" s="1"/>
  <c r="G18"/>
  <c r="D18"/>
  <c r="M27" l="1"/>
  <c r="M28" s="1"/>
  <c r="M30" s="1"/>
  <c r="T18"/>
  <c r="T19" s="1"/>
  <c r="S21"/>
  <c r="T21" s="1"/>
  <c r="T22" s="1"/>
  <c r="G21"/>
  <c r="H21" s="1"/>
  <c r="H22" s="1"/>
  <c r="H18"/>
  <c r="H19" s="1"/>
  <c r="E18"/>
  <c r="E19" s="1"/>
  <c r="D21"/>
  <c r="E21" s="1"/>
  <c r="E22" s="1"/>
  <c r="J21"/>
  <c r="K18"/>
  <c r="K19" s="1"/>
  <c r="H16"/>
  <c r="S27" l="1"/>
  <c r="S28" s="1"/>
  <c r="S30" s="1"/>
  <c r="P27"/>
  <c r="P28" s="1"/>
  <c r="P30" s="1"/>
  <c r="K21"/>
  <c r="K22" s="1"/>
  <c r="N21"/>
  <c r="N22" s="1"/>
</calcChain>
</file>

<file path=xl/sharedStrings.xml><?xml version="1.0" encoding="utf-8"?>
<sst xmlns="http://schemas.openxmlformats.org/spreadsheetml/2006/main" count="31" uniqueCount="25">
  <si>
    <t>par. equivalentweerstand</t>
  </si>
  <si>
    <t>Uo/Ui</t>
  </si>
  <si>
    <t>dB</t>
  </si>
  <si>
    <t>]</t>
  </si>
  <si>
    <t>Rserie.filter</t>
  </si>
  <si>
    <t>Zfilter.totaal</t>
  </si>
  <si>
    <t>tweeter-impedantie</t>
  </si>
  <si>
    <t>Z tweeter +Rs+Rp</t>
  </si>
  <si>
    <t>parallelweerstand tweeter Rp</t>
  </si>
  <si>
    <t>serie weerstand tweeter Rs</t>
  </si>
  <si>
    <t>verlaging kantelfrequentie</t>
  </si>
  <si>
    <t>Tweeter-verzwakking</t>
  </si>
  <si>
    <t>0,5</t>
  </si>
  <si>
    <t>-0,5</t>
  </si>
  <si>
    <t>1</t>
  </si>
  <si>
    <t>-1</t>
  </si>
  <si>
    <t>Rp optimaal</t>
  </si>
  <si>
    <t>Rs optimaal</t>
  </si>
  <si>
    <t>case: Wim P (ZBA-forum)</t>
  </si>
  <si>
    <t>origineel</t>
  </si>
  <si>
    <t>na luistertest</t>
  </si>
  <si>
    <t>bereking ideale waarde</t>
  </si>
  <si>
    <t>20*log Uo/Ui</t>
  </si>
  <si>
    <t>waarden Rs en Rp voor juiste filterimpedantie</t>
  </si>
  <si>
    <t>level t.o.v. luistertest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</si>
</sst>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/>
    <xf numFmtId="9" fontId="0" fillId="0" borderId="0" xfId="0" applyNumberFormat="1" applyAlignment="1">
      <alignment horizontal="center"/>
    </xf>
    <xf numFmtId="2" fontId="0" fillId="0" borderId="0" xfId="0" applyNumberFormat="1" applyAlignment="1"/>
    <xf numFmtId="16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right"/>
    </xf>
    <xf numFmtId="2" fontId="1" fillId="0" borderId="0" xfId="0" applyNumberFormat="1" applyFont="1" applyAlignment="1">
      <alignment horizontal="center"/>
    </xf>
    <xf numFmtId="0" fontId="2" fillId="0" borderId="0" xfId="0" applyFont="1"/>
    <xf numFmtId="1" fontId="0" fillId="0" borderId="0" xfId="0" applyNumberFormat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/>
    <xf numFmtId="164" fontId="0" fillId="3" borderId="0" xfId="0" applyNumberFormat="1" applyFill="1" applyAlignment="1">
      <alignment horizontal="center"/>
    </xf>
    <xf numFmtId="0" fontId="4" fillId="2" borderId="0" xfId="0" applyFont="1" applyFill="1"/>
    <xf numFmtId="0" fontId="3" fillId="0" borderId="0" xfId="0" applyFont="1"/>
    <xf numFmtId="0" fontId="4" fillId="0" borderId="0" xfId="0" applyFont="1"/>
    <xf numFmtId="164" fontId="0" fillId="4" borderId="0" xfId="0" applyNumberForma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0"/>
  <sheetViews>
    <sheetView tabSelected="1" workbookViewId="0">
      <selection activeCell="W14" sqref="W14"/>
    </sheetView>
  </sheetViews>
  <sheetFormatPr defaultRowHeight="15"/>
  <cols>
    <col min="1" max="1" width="28" bestFit="1" customWidth="1"/>
    <col min="2" max="2" width="9.140625" style="2"/>
    <col min="3" max="3" width="9.140625" style="5"/>
    <col min="4" max="4" width="15" style="2" customWidth="1"/>
    <col min="5" max="5" width="9.140625" style="2"/>
    <col min="6" max="6" width="4.42578125" style="2" customWidth="1"/>
    <col min="7" max="8" width="9.140625" style="2"/>
    <col min="9" max="9" width="3" customWidth="1"/>
    <col min="11" max="11" width="9.140625" style="2"/>
    <col min="12" max="12" width="3.140625" style="2" customWidth="1"/>
    <col min="13" max="14" width="9.140625" style="2"/>
    <col min="15" max="15" width="3.28515625" style="2" customWidth="1"/>
    <col min="16" max="17" width="9.140625" style="2"/>
    <col min="18" max="18" width="3.28515625" style="2" customWidth="1"/>
    <col min="19" max="20" width="9.140625" style="2"/>
  </cols>
  <sheetData>
    <row r="1" spans="1:21" ht="23.25">
      <c r="A1" s="12" t="s">
        <v>11</v>
      </c>
    </row>
    <row r="3" spans="1:21" ht="15.75" thickBot="1">
      <c r="A3" t="s">
        <v>18</v>
      </c>
    </row>
    <row r="4" spans="1:21" ht="16.5" thickBot="1">
      <c r="B4" s="24" t="s">
        <v>19</v>
      </c>
      <c r="D4" s="24" t="s">
        <v>20</v>
      </c>
      <c r="G4" s="25"/>
      <c r="H4" s="26"/>
      <c r="I4" s="27"/>
      <c r="J4" s="27"/>
      <c r="K4" s="28" t="s">
        <v>23</v>
      </c>
      <c r="L4" s="26"/>
      <c r="M4" s="26"/>
      <c r="N4" s="26"/>
      <c r="O4" s="26"/>
      <c r="P4" s="26"/>
      <c r="Q4" s="26"/>
      <c r="R4" s="26"/>
      <c r="S4" s="29"/>
    </row>
    <row r="6" spans="1:21">
      <c r="E6" s="10" t="s">
        <v>24</v>
      </c>
      <c r="F6" s="2" t="s">
        <v>2</v>
      </c>
      <c r="G6" s="9">
        <v>0</v>
      </c>
      <c r="J6" s="14" t="s">
        <v>12</v>
      </c>
      <c r="M6" s="14" t="s">
        <v>13</v>
      </c>
      <c r="P6" s="14" t="s">
        <v>14</v>
      </c>
      <c r="S6" s="14" t="s">
        <v>15</v>
      </c>
      <c r="T6" s="2" t="s">
        <v>2</v>
      </c>
    </row>
    <row r="7" spans="1:21" ht="15.75">
      <c r="A7" s="22" t="s">
        <v>4</v>
      </c>
      <c r="B7" s="2">
        <v>1</v>
      </c>
      <c r="D7" s="2">
        <f>$B$7</f>
        <v>1</v>
      </c>
      <c r="G7" s="2">
        <f>$B$7</f>
        <v>1</v>
      </c>
      <c r="I7" s="2"/>
      <c r="J7" s="2">
        <f>$B$7</f>
        <v>1</v>
      </c>
      <c r="M7" s="2">
        <f>$B$7</f>
        <v>1</v>
      </c>
      <c r="P7" s="2">
        <f>$B$7</f>
        <v>1</v>
      </c>
      <c r="S7" s="2">
        <f>$B$7</f>
        <v>1</v>
      </c>
    </row>
    <row r="8" spans="1:21">
      <c r="J8" s="2"/>
    </row>
    <row r="9" spans="1:21" ht="15.75">
      <c r="A9" s="20" t="s">
        <v>9</v>
      </c>
      <c r="B9" s="9">
        <v>1.8</v>
      </c>
      <c r="D9" s="9">
        <v>2</v>
      </c>
      <c r="G9" s="8">
        <v>1.4545237017724397</v>
      </c>
      <c r="J9" s="8">
        <v>1.2</v>
      </c>
      <c r="M9" s="8">
        <v>1.5</v>
      </c>
      <c r="P9" s="8">
        <v>1</v>
      </c>
      <c r="S9" s="8">
        <v>1.8</v>
      </c>
    </row>
    <row r="10" spans="1:21">
      <c r="J10" s="2"/>
    </row>
    <row r="11" spans="1:21">
      <c r="A11" s="21" t="s">
        <v>6</v>
      </c>
      <c r="B11" s="2">
        <v>4</v>
      </c>
      <c r="D11" s="2">
        <f>$B$11</f>
        <v>4</v>
      </c>
      <c r="G11" s="2">
        <f>$B$11</f>
        <v>4</v>
      </c>
      <c r="J11" s="2">
        <f>$B$11</f>
        <v>4</v>
      </c>
      <c r="M11" s="2">
        <f>$B$11</f>
        <v>4</v>
      </c>
      <c r="P11" s="2">
        <f>$B$11</f>
        <v>4</v>
      </c>
      <c r="S11" s="2">
        <f>$B$11</f>
        <v>4</v>
      </c>
    </row>
    <row r="12" spans="1:21" ht="15.75">
      <c r="A12" s="20" t="s">
        <v>8</v>
      </c>
      <c r="B12" s="9">
        <v>10</v>
      </c>
      <c r="D12" s="9">
        <v>99999</v>
      </c>
      <c r="G12" s="9">
        <v>18</v>
      </c>
      <c r="J12" s="9">
        <v>27</v>
      </c>
      <c r="M12" s="9">
        <v>12</v>
      </c>
      <c r="P12" s="9">
        <v>39</v>
      </c>
      <c r="S12" s="9">
        <v>10</v>
      </c>
    </row>
    <row r="13" spans="1:21">
      <c r="A13" t="s">
        <v>0</v>
      </c>
      <c r="B13" s="4">
        <f>1/(1/B11+1/B12)</f>
        <v>2.8571428571428572</v>
      </c>
      <c r="C13" s="7"/>
      <c r="D13" s="4">
        <f>1/(1/D11+1/D12)</f>
        <v>3.9998400047998559</v>
      </c>
      <c r="E13" s="4"/>
      <c r="F13" s="4"/>
      <c r="G13" s="4">
        <f>1/(1/G11+1/G12)</f>
        <v>3.2727272727272725</v>
      </c>
      <c r="J13" s="4">
        <f>1/(1/J11+1/J12)</f>
        <v>3.4838709677419355</v>
      </c>
      <c r="M13" s="4">
        <f>1/(1/M11+1/M12)</f>
        <v>3</v>
      </c>
      <c r="P13" s="4">
        <f>1/(1/P11+1/P12)</f>
        <v>3.6279069767441858</v>
      </c>
      <c r="S13" s="4">
        <f>1/(1/S11+1/S12)</f>
        <v>2.8571428571428572</v>
      </c>
    </row>
    <row r="14" spans="1:21">
      <c r="J14" s="2"/>
    </row>
    <row r="15" spans="1:21">
      <c r="A15" t="s">
        <v>1</v>
      </c>
      <c r="B15" s="4">
        <f>B13/(B7+B9+B13)</f>
        <v>0.50505050505050508</v>
      </c>
      <c r="C15" s="4"/>
      <c r="D15" s="4">
        <f>D13/(D7+D9+D13)</f>
        <v>0.57141877558017451</v>
      </c>
      <c r="E15" s="4"/>
      <c r="F15" s="4"/>
      <c r="G15" s="4">
        <f>G13/(G7+G9+G13)</f>
        <v>0.57143074178151443</v>
      </c>
      <c r="J15" s="4">
        <f>J13/(J7+J9+J13)</f>
        <v>0.61293984108967081</v>
      </c>
      <c r="M15" s="4">
        <f>M13/(M7+M9+M13)</f>
        <v>0.54545454545454541</v>
      </c>
      <c r="P15" s="4">
        <f>P13/(P7+P9+P13)</f>
        <v>0.64462809917355379</v>
      </c>
      <c r="S15" s="4">
        <f>S13/(S7+S9+S13)</f>
        <v>0.50505050505050508</v>
      </c>
    </row>
    <row r="16" spans="1:21">
      <c r="A16" t="s">
        <v>22</v>
      </c>
      <c r="B16" s="3">
        <f>20*LOG(B15)</f>
        <v>-5.9333038052306222</v>
      </c>
      <c r="C16" s="5" t="s">
        <v>2</v>
      </c>
      <c r="D16" s="19">
        <f>20*LOG(D15)</f>
        <v>-4.8609098749038306</v>
      </c>
      <c r="E16" s="2" t="s">
        <v>2</v>
      </c>
      <c r="G16" s="3">
        <f>20*LOG(G15)</f>
        <v>-4.8607279837577959</v>
      </c>
      <c r="H16" s="3">
        <f>G16-D16</f>
        <v>1.8189114603472945E-4</v>
      </c>
      <c r="I16" s="1"/>
      <c r="J16" s="3">
        <f>20*LOG(J15)</f>
        <v>-4.2516429717815889</v>
      </c>
      <c r="K16" s="8">
        <f>J16-D16</f>
        <v>0.60926690312224174</v>
      </c>
      <c r="L16" s="3"/>
      <c r="M16" s="3">
        <f>20*LOG(M15)</f>
        <v>-5.2648286954916292</v>
      </c>
      <c r="N16" s="8">
        <f>M16-D16</f>
        <v>-0.4039188205877986</v>
      </c>
      <c r="P16" s="3">
        <f>20*LOG(P15)</f>
        <v>-3.8138153525193923</v>
      </c>
      <c r="Q16" s="8">
        <f>P16-D16</f>
        <v>1.0470945223844383</v>
      </c>
      <c r="S16" s="3">
        <f>20*LOG(S15)</f>
        <v>-5.9333038052306222</v>
      </c>
      <c r="T16" s="8">
        <f>S16-D16</f>
        <v>-1.0723939303267915</v>
      </c>
      <c r="U16" s="2" t="s">
        <v>2</v>
      </c>
    </row>
    <row r="17" spans="1:20">
      <c r="C17" s="5" t="s">
        <v>3</v>
      </c>
      <c r="J17" s="2"/>
    </row>
    <row r="18" spans="1:20">
      <c r="A18" t="s">
        <v>7</v>
      </c>
      <c r="B18" s="3">
        <f>B9+B13</f>
        <v>4.6571428571428575</v>
      </c>
      <c r="D18" s="3">
        <f>D9+D13</f>
        <v>5.9998400047998555</v>
      </c>
      <c r="E18" s="4">
        <f>D18/$B$18</f>
        <v>1.2883092034846315</v>
      </c>
      <c r="G18" s="3">
        <f>G9+G13</f>
        <v>4.7272509744997127</v>
      </c>
      <c r="H18" s="4">
        <f>G18/$B$18</f>
        <v>1.0150538902299995</v>
      </c>
      <c r="I18" s="2"/>
      <c r="J18" s="3">
        <f>J9+J13</f>
        <v>4.6838709677419352</v>
      </c>
      <c r="K18" s="4">
        <f>J18/$B$18</f>
        <v>1.0057391648525627</v>
      </c>
      <c r="M18" s="3">
        <f>M9+M13</f>
        <v>4.5</v>
      </c>
      <c r="N18" s="4">
        <f>M18/$B$18</f>
        <v>0.96625766871165641</v>
      </c>
      <c r="P18" s="3">
        <f>P9+P13</f>
        <v>4.6279069767441854</v>
      </c>
      <c r="Q18" s="4">
        <f>P18/$B$18</f>
        <v>0.99372235696961031</v>
      </c>
      <c r="S18" s="3">
        <f>S9+S13</f>
        <v>4.6571428571428575</v>
      </c>
      <c r="T18" s="4">
        <f>S18/$B$18</f>
        <v>1</v>
      </c>
    </row>
    <row r="19" spans="1:20">
      <c r="D19" s="10" t="s">
        <v>10</v>
      </c>
      <c r="E19" s="6">
        <f>E18-1</f>
        <v>0.28830920348463152</v>
      </c>
      <c r="H19" s="6">
        <f>H18-1</f>
        <v>1.5053890229999478E-2</v>
      </c>
      <c r="I19" s="6"/>
      <c r="J19" s="2"/>
      <c r="K19" s="6">
        <f>K18-1</f>
        <v>5.7391648525626504E-3</v>
      </c>
      <c r="L19" s="6"/>
      <c r="N19" s="6">
        <f>N18-1</f>
        <v>-3.3742331288343586E-2</v>
      </c>
      <c r="Q19" s="6">
        <f>Q18-1</f>
        <v>-6.2776430303896902E-3</v>
      </c>
      <c r="T19" s="6">
        <f>T18-1</f>
        <v>0</v>
      </c>
    </row>
    <row r="20" spans="1:20">
      <c r="I20" s="2"/>
      <c r="J20" s="2"/>
    </row>
    <row r="21" spans="1:20">
      <c r="A21" t="s">
        <v>5</v>
      </c>
      <c r="B21" s="3">
        <f>B18+B7</f>
        <v>5.6571428571428575</v>
      </c>
      <c r="D21" s="23">
        <f>D18+D7</f>
        <v>6.9998400047998555</v>
      </c>
      <c r="E21" s="11">
        <f>D21/B21</f>
        <v>1.2373454553939138</v>
      </c>
      <c r="G21" s="3">
        <f>G18+G7</f>
        <v>5.7272509744997127</v>
      </c>
      <c r="H21" s="4">
        <f>G21/B21</f>
        <v>1.012392849027727</v>
      </c>
      <c r="I21" s="3"/>
      <c r="J21" s="3">
        <f>J18+J7</f>
        <v>5.6838709677419352</v>
      </c>
      <c r="K21" s="4">
        <f>J21/G21</f>
        <v>0.99242568433775213</v>
      </c>
      <c r="M21" s="3">
        <f>M18+M7</f>
        <v>5.5</v>
      </c>
      <c r="N21" s="4">
        <f>M21/J21</f>
        <v>0.96765039727582303</v>
      </c>
      <c r="P21" s="3">
        <f>P18+P7</f>
        <v>5.6279069767441854</v>
      </c>
      <c r="Q21" s="4">
        <f>P21/M21</f>
        <v>1.0232558139534882</v>
      </c>
      <c r="S21" s="3">
        <f>S18+S7</f>
        <v>5.6571428571428575</v>
      </c>
      <c r="T21" s="4">
        <f>S21/P21</f>
        <v>1.0051948051948054</v>
      </c>
    </row>
    <row r="22" spans="1:20">
      <c r="E22" s="6">
        <f>E21-1</f>
        <v>0.23734545539391383</v>
      </c>
      <c r="H22" s="6">
        <f>H21-1</f>
        <v>1.2392849027726971E-2</v>
      </c>
      <c r="I22" s="6"/>
      <c r="J22" s="2"/>
      <c r="K22" s="6">
        <f>K21-1</f>
        <v>-7.5743156622478658E-3</v>
      </c>
      <c r="L22" s="6"/>
      <c r="N22" s="6">
        <f>N21-1</f>
        <v>-3.2349602724176973E-2</v>
      </c>
      <c r="Q22" s="6">
        <f>Q21-1</f>
        <v>2.3255813953488191E-2</v>
      </c>
      <c r="T22" s="6">
        <f>T21-1</f>
        <v>5.1948051948054186E-3</v>
      </c>
    </row>
    <row r="24" spans="1:20" ht="15.75">
      <c r="A24" s="20" t="s">
        <v>21</v>
      </c>
    </row>
    <row r="25" spans="1:20">
      <c r="A25" t="s">
        <v>1</v>
      </c>
      <c r="B25" s="4">
        <f>B15</f>
        <v>0.50505050505050508</v>
      </c>
      <c r="D25" s="4">
        <f>D15</f>
        <v>0.57141877558017451</v>
      </c>
      <c r="G25" s="4">
        <f>10^(G6/20)*$D$25</f>
        <v>0.57141877558017451</v>
      </c>
      <c r="H25" s="4"/>
      <c r="I25" s="4"/>
      <c r="J25" s="4">
        <f>10^(J6/20)*$D$25</f>
        <v>0.60527746666954507</v>
      </c>
      <c r="K25" s="4"/>
      <c r="L25" s="4"/>
      <c r="M25" s="4">
        <f>10^(M6/20)*$D$25</f>
        <v>0.53945411000044896</v>
      </c>
      <c r="N25" s="4"/>
      <c r="O25" s="4"/>
      <c r="P25" s="4">
        <f>10^(P6/20)*$D$25</f>
        <v>0.64114241133558802</v>
      </c>
      <c r="Q25" s="4"/>
      <c r="R25" s="4"/>
      <c r="S25" s="4">
        <f>10^(S6/20)*$D$25</f>
        <v>0.50927751980306668</v>
      </c>
    </row>
    <row r="26" spans="1:20">
      <c r="J26" s="2"/>
    </row>
    <row r="27" spans="1:20">
      <c r="A27" s="18" t="s">
        <v>16</v>
      </c>
      <c r="B27" s="15">
        <f>-B11*B25*(1+$B$18)/(B25*($B$18+1)-B11)</f>
        <v>10.000000000000007</v>
      </c>
      <c r="D27" s="16">
        <f>-D11*D25*(1+$B$18)/(D25*($B$18+1)-D11)</f>
        <v>16.849558109537288</v>
      </c>
      <c r="E27" s="13"/>
      <c r="F27" s="13"/>
      <c r="G27" s="16">
        <f>-G11*G25*(1+$B$18)/(G25*($B$18+1)-G11)</f>
        <v>16.849558109537288</v>
      </c>
      <c r="J27" s="16">
        <f>-J11*J25*(1+$B$18)/(J25*($B$18+1)-J11)</f>
        <v>23.784583899055672</v>
      </c>
      <c r="M27" s="16">
        <f>-M11*M25*(1+$B$18)/(M25*($B$18+1)-M11)</f>
        <v>12.873524923652557</v>
      </c>
      <c r="P27" s="16">
        <f>-P11*P25*(1+$B$18)/(P25*($B$18+1)-P11)</f>
        <v>38.899377221065407</v>
      </c>
      <c r="S27" s="16">
        <f>-S11*S25*(1+$B$18)/(S25*($B$18+1)-S11)</f>
        <v>10.299192340006066</v>
      </c>
    </row>
    <row r="28" spans="1:20">
      <c r="A28" s="18" t="s">
        <v>17</v>
      </c>
      <c r="B28" s="15">
        <f>($B$18*(B11+B27)-B11*B27)/(B11+B27)</f>
        <v>1.7999999999999994</v>
      </c>
      <c r="D28" s="17">
        <f>($B$18*(D11+D27)-D11*D27)/(D11+D27)</f>
        <v>1.4245452124321558</v>
      </c>
      <c r="E28" s="3"/>
      <c r="F28" s="3"/>
      <c r="G28" s="17">
        <f>($B$18*(G11+G27)-G11*G27)/(G11+G27)</f>
        <v>1.4245452124321558</v>
      </c>
      <c r="J28" s="17">
        <f>($B$18*(J11+J27)-J11*J27)/(J11+J27)</f>
        <v>1.2330017599837162</v>
      </c>
      <c r="M28" s="17">
        <f>($B$18*(M11+M27)-M11*M27)/(M11+M27)</f>
        <v>1.6053738919974601</v>
      </c>
      <c r="P28" s="17">
        <f>($B$18*(P11+P27)-P11*P27)/(P11+P27)</f>
        <v>1.0301086444443879</v>
      </c>
      <c r="S28" s="17">
        <f>($B$18*(S11+S27)-S11*S27)/(S11+S27)</f>
        <v>1.7760871736855084</v>
      </c>
    </row>
    <row r="29" spans="1:20">
      <c r="J29" s="2"/>
    </row>
    <row r="30" spans="1:20">
      <c r="A30" t="s">
        <v>7</v>
      </c>
      <c r="B30" s="3">
        <f>B28+(B11*B27)/(B11+B27)</f>
        <v>4.6571428571428566</v>
      </c>
      <c r="D30" s="3">
        <f>D28+(D11*D27)/(D11+D27)</f>
        <v>4.6571428571428575</v>
      </c>
      <c r="G30" s="3">
        <f>G28+(G11*G27)/(G11+G27)</f>
        <v>4.6571428571428575</v>
      </c>
      <c r="J30" s="3">
        <f>J28+(J11*J27)/(J11+J27)</f>
        <v>4.6571428571428566</v>
      </c>
      <c r="M30" s="3">
        <f>M28+(M11*M27)/(M11+M27)</f>
        <v>4.6571428571428566</v>
      </c>
      <c r="P30" s="3">
        <f>P28+(P11*P27)/(P11+P27)</f>
        <v>4.6571428571428575</v>
      </c>
      <c r="S30" s="3">
        <f>S28+(S11*S27)/(S11+S27)</f>
        <v>4.6571428571428575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Mulders OdysSys</dc:creator>
  <cp:lastModifiedBy>Hans Mulders OdysSys</cp:lastModifiedBy>
  <dcterms:created xsi:type="dcterms:W3CDTF">2016-11-10T18:30:14Z</dcterms:created>
  <dcterms:modified xsi:type="dcterms:W3CDTF">2016-11-10T20:53:59Z</dcterms:modified>
</cp:coreProperties>
</file>